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ureaupro/Documents/Docs en cours/"/>
    </mc:Choice>
  </mc:AlternateContent>
  <xr:revisionPtr revIDLastSave="0" documentId="13_ncr:1_{D4B52BEB-D0E6-5E42-A8E2-5385999465D1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Investissment" sheetId="1" r:id="rId1"/>
    <sheet name="Bénéfices &amp; rendemen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4" l="1"/>
  <c r="D22" i="4"/>
  <c r="B22" i="4"/>
  <c r="C9" i="4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E23" i="1" l="1"/>
  <c r="F6" i="4"/>
  <c r="C8" i="4" l="1"/>
  <c r="F21" i="4"/>
  <c r="D21" i="4"/>
  <c r="B21" i="4"/>
  <c r="D18" i="1"/>
  <c r="D17" i="1"/>
  <c r="D16" i="1"/>
  <c r="D15" i="1"/>
  <c r="D13" i="1"/>
  <c r="D12" i="1" l="1"/>
  <c r="D14" i="1"/>
  <c r="D6" i="4"/>
  <c r="D5" i="1"/>
  <c r="D3" i="1"/>
  <c r="D21" i="1" s="1"/>
  <c r="D4" i="1"/>
  <c r="D6" i="1"/>
  <c r="D7" i="1"/>
  <c r="D8" i="1"/>
  <c r="D9" i="1"/>
  <c r="D10" i="1"/>
  <c r="D11" i="1"/>
  <c r="D19" i="1"/>
  <c r="D20" i="1"/>
  <c r="D22" i="1"/>
  <c r="D23" i="1" l="1"/>
  <c r="F23" i="4" l="1"/>
  <c r="F24" i="4" s="1"/>
  <c r="B23" i="4"/>
  <c r="B24" i="4" s="1"/>
  <c r="D23" i="4"/>
  <c r="D24" i="4" s="1"/>
  <c r="C10" i="4"/>
  <c r="C11" i="4" s="1"/>
</calcChain>
</file>

<file path=xl/sharedStrings.xml><?xml version="1.0" encoding="utf-8"?>
<sst xmlns="http://schemas.openxmlformats.org/spreadsheetml/2006/main" count="99" uniqueCount="75">
  <si>
    <t>Référence</t>
  </si>
  <si>
    <t>Désignation</t>
  </si>
  <si>
    <t>Qté</t>
  </si>
  <si>
    <t>D300 100 000</t>
  </si>
  <si>
    <t>D300 110 002</t>
  </si>
  <si>
    <t>Chemise diagnostique 4mm</t>
  </si>
  <si>
    <t>-</t>
  </si>
  <si>
    <t>Autoclave</t>
  </si>
  <si>
    <t>TOTAL DE :</t>
  </si>
  <si>
    <t>Maintenance iCare+ 3 ans</t>
  </si>
  <si>
    <t>Maintenance iCare+ 5 ans</t>
  </si>
  <si>
    <t>D300 110 000</t>
  </si>
  <si>
    <t>D300 110 001</t>
  </si>
  <si>
    <t>Chemise operatoire externe 5,5mm</t>
  </si>
  <si>
    <t>Chemise operatoire interne 4,9mm canal 7Fr.</t>
  </si>
  <si>
    <t>D300 120 001</t>
  </si>
  <si>
    <t>Pince à prehensions alligator 7Fr. 34cm</t>
  </si>
  <si>
    <t>D300 120 002</t>
  </si>
  <si>
    <t>Pince à biopsies 7Fr. 34cm</t>
  </si>
  <si>
    <t>D300 120 000</t>
  </si>
  <si>
    <t>D300 120 003</t>
  </si>
  <si>
    <t>Pince à extractions DIU 7Fr. 34cm</t>
  </si>
  <si>
    <t>Ciseaux pointus 7Fr. 34cm</t>
  </si>
  <si>
    <t xml:space="preserve">Quelques exemples </t>
  </si>
  <si>
    <t>Hypothèse basse</t>
  </si>
  <si>
    <t>Hypothèse moyenne</t>
  </si>
  <si>
    <t>Hypothèse haute</t>
  </si>
  <si>
    <t>Nombre d'actes / mois</t>
  </si>
  <si>
    <t>CA réalisé</t>
  </si>
  <si>
    <t>5 ans</t>
  </si>
  <si>
    <t>Bénéfices réalisés</t>
  </si>
  <si>
    <t>Rendement de
 l'investissement</t>
  </si>
  <si>
    <t>Amortissement complet sur</t>
  </si>
  <si>
    <t>Vos données</t>
  </si>
  <si>
    <t>Rendement de l'investissement</t>
  </si>
  <si>
    <t>Hystéroscope HD 2,9mm &amp; 30°</t>
  </si>
  <si>
    <t>Marge brute générée par acte</t>
  </si>
  <si>
    <t>CA réalisé sur la période</t>
  </si>
  <si>
    <t>Bénéfices réalisés sur la période</t>
  </si>
  <si>
    <t>Tarif appliqué
(CCAM + Dépasssement)</t>
  </si>
  <si>
    <t>Cout moyen par acte
(consommables &amp; autres dépenses)</t>
  </si>
  <si>
    <t>D400 100 517</t>
  </si>
  <si>
    <t>Sauvegare locale NAS</t>
  </si>
  <si>
    <t>D400 100 516</t>
  </si>
  <si>
    <t>D400 100 523</t>
  </si>
  <si>
    <r>
      <t xml:space="preserve">Amortissement complet sur
</t>
    </r>
    <r>
      <rPr>
        <i/>
        <sz val="9"/>
        <color theme="1"/>
        <rFont val="Roboto Condensed"/>
      </rPr>
      <t>(années)</t>
    </r>
  </si>
  <si>
    <t>Hystéroscopie</t>
  </si>
  <si>
    <t>Colposcopie</t>
  </si>
  <si>
    <t>Colposcope support droit</t>
  </si>
  <si>
    <t>D100 300 002</t>
  </si>
  <si>
    <t>D100 300 003</t>
  </si>
  <si>
    <t>D100 300 004</t>
  </si>
  <si>
    <t>D100 300 005</t>
  </si>
  <si>
    <t>D100 300 006</t>
  </si>
  <si>
    <t>Séparateur de faisceau double</t>
  </si>
  <si>
    <t>Variofocus - Objectif à focale variable</t>
  </si>
  <si>
    <t>Adaptateur pour caméra vidéo</t>
  </si>
  <si>
    <t>Adaptateur monture C vers bonnette d'endoscope</t>
  </si>
  <si>
    <t>Nombre d'Hystéroscopie / mois</t>
  </si>
  <si>
    <t>Nombre d'Hystéroscopies / mois</t>
  </si>
  <si>
    <t>Licence complémentaire (Hystéroscopie ET Colposcopie)</t>
  </si>
  <si>
    <t>iCare+ (Hystéroscopie OU Colposcopie, sans sauvegarde locale)</t>
  </si>
  <si>
    <t>D100 300 000 / D100 300 001</t>
  </si>
  <si>
    <t>Colposcope bras pivotant / par-dessus l'épaule</t>
  </si>
  <si>
    <t>Nombre de Colposcopies / mois</t>
  </si>
  <si>
    <t>Tarif Hystéroscopie appliqué</t>
  </si>
  <si>
    <t>Tarif Colposcopie appliqué</t>
  </si>
  <si>
    <t>Tarif (HT)</t>
  </si>
  <si>
    <t>Tarif (TTC)</t>
  </si>
  <si>
    <t>Investissement</t>
  </si>
  <si>
    <r>
      <t xml:space="preserve">Coûts 
</t>
    </r>
    <r>
      <rPr>
        <i/>
        <sz val="9"/>
        <color theme="1"/>
        <rFont val="Roboto Condensed"/>
      </rPr>
      <t>(investissement (TTC) + consommables)</t>
    </r>
  </si>
  <si>
    <r>
      <t xml:space="preserve">Coûts sur la période
</t>
    </r>
    <r>
      <rPr>
        <b/>
        <i/>
        <sz val="9"/>
        <rFont val="Roboto Condensed"/>
      </rPr>
      <t>(investissement (TTC) + consommables)</t>
    </r>
  </si>
  <si>
    <r>
      <t>Tarif appliqué</t>
    </r>
    <r>
      <rPr>
        <sz val="8"/>
        <color theme="1"/>
        <rFont val="Roboto Condensed"/>
      </rPr>
      <t xml:space="preserve"> </t>
    </r>
    <r>
      <rPr>
        <sz val="11"/>
        <color theme="1"/>
        <rFont val="Roboto Condensed"/>
      </rPr>
      <t xml:space="preserve">
(CCAM + Dépasssement)</t>
    </r>
  </si>
  <si>
    <t>Cout moyen par acte 
(consommables &amp; autres dépenses)</t>
  </si>
  <si>
    <t>*Les valeurs affichées sont toutes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</si>
</sst>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Roboto Condensed"/>
    </font>
    <font>
      <sz val="11"/>
      <color theme="1"/>
      <name val="Roboto Condensed"/>
    </font>
    <font>
      <b/>
      <sz val="11"/>
      <color theme="1"/>
      <name val="Roboto Condensed"/>
    </font>
    <font>
      <b/>
      <sz val="12"/>
      <color rgb="FFFF0000"/>
      <name val="Roboto Condensed"/>
    </font>
    <font>
      <b/>
      <sz val="14"/>
      <color theme="1"/>
      <name val="Roboto Condensed"/>
    </font>
    <font>
      <b/>
      <sz val="12"/>
      <color theme="1"/>
      <name val="Roboto Condensed"/>
    </font>
    <font>
      <i/>
      <sz val="9"/>
      <color theme="1"/>
      <name val="Roboto Condensed"/>
    </font>
    <font>
      <b/>
      <sz val="12"/>
      <color theme="0"/>
      <name val="Roboto Condensed"/>
    </font>
    <font>
      <b/>
      <i/>
      <sz val="9"/>
      <name val="Roboto Condensed"/>
    </font>
    <font>
      <sz val="8"/>
      <color theme="1"/>
      <name val="Roboto Condensed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14A9A"/>
        <bgColor indexed="64"/>
      </patternFill>
    </fill>
    <fill>
      <patternFill patternType="solid">
        <fgColor rgb="FFCB97B7"/>
        <bgColor indexed="64"/>
      </patternFill>
    </fill>
    <fill>
      <patternFill patternType="solid">
        <fgColor rgb="FFF5EDF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5" fontId="0" fillId="2" borderId="0" xfId="0" applyNumberForma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/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164" fontId="8" fillId="2" borderId="9" xfId="0" applyNumberFormat="1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164" fontId="6" fillId="5" borderId="7" xfId="0" applyNumberFormat="1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center" vertical="center"/>
    </xf>
    <xf numFmtId="164" fontId="6" fillId="7" borderId="7" xfId="0" applyNumberFormat="1" applyFont="1" applyFill="1" applyBorder="1" applyAlignment="1" applyProtection="1">
      <alignment horizontal="center" vertical="center"/>
    </xf>
    <xf numFmtId="0" fontId="6" fillId="8" borderId="5" xfId="0" applyFont="1" applyFill="1" applyBorder="1" applyAlignment="1" applyProtection="1">
      <alignment horizontal="center" vertical="center"/>
    </xf>
    <xf numFmtId="164" fontId="6" fillId="8" borderId="7" xfId="0" applyNumberFormat="1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66" fontId="6" fillId="5" borderId="9" xfId="0" applyNumberFormat="1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center" wrapText="1"/>
    </xf>
    <xf numFmtId="166" fontId="6" fillId="7" borderId="9" xfId="0" applyNumberFormat="1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 applyProtection="1">
      <alignment horizontal="center" vertical="center" wrapText="1"/>
    </xf>
    <xf numFmtId="166" fontId="6" fillId="8" borderId="9" xfId="0" applyNumberFormat="1" applyFont="1" applyFill="1" applyBorder="1" applyAlignment="1" applyProtection="1">
      <alignment horizontal="center" vertical="center"/>
    </xf>
    <xf numFmtId="0" fontId="6" fillId="12" borderId="5" xfId="0" applyFont="1" applyFill="1" applyBorder="1" applyAlignment="1" applyProtection="1">
      <alignment horizontal="center" vertical="center"/>
    </xf>
    <xf numFmtId="0" fontId="6" fillId="12" borderId="0" xfId="0" applyFont="1" applyFill="1" applyBorder="1" applyAlignment="1" applyProtection="1">
      <alignment horizontal="center" vertical="center"/>
    </xf>
    <xf numFmtId="0" fontId="6" fillId="12" borderId="10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</xf>
    <xf numFmtId="164" fontId="6" fillId="12" borderId="7" xfId="0" applyNumberFormat="1" applyFont="1" applyFill="1" applyBorder="1" applyAlignment="1" applyProtection="1">
      <alignment horizontal="center" vertical="center"/>
    </xf>
    <xf numFmtId="164" fontId="6" fillId="12" borderId="9" xfId="0" applyNumberFormat="1" applyFont="1" applyFill="1" applyBorder="1" applyAlignment="1" applyProtection="1">
      <alignment horizontal="center" vertical="center"/>
    </xf>
    <xf numFmtId="0" fontId="12" fillId="11" borderId="10" xfId="0" applyFont="1" applyFill="1" applyBorder="1" applyAlignment="1" applyProtection="1">
      <alignment horizontal="center" vertical="center"/>
    </xf>
    <xf numFmtId="0" fontId="12" fillId="11" borderId="1" xfId="0" applyFont="1" applyFill="1" applyBorder="1" applyAlignment="1" applyProtection="1">
      <alignment horizontal="center" vertical="center"/>
    </xf>
    <xf numFmtId="165" fontId="12" fillId="11" borderId="9" xfId="0" applyNumberFormat="1" applyFont="1" applyFill="1" applyBorder="1" applyAlignment="1" applyProtection="1">
      <alignment horizontal="center" vertical="center"/>
    </xf>
    <xf numFmtId="164" fontId="6" fillId="12" borderId="4" xfId="0" applyNumberFormat="1" applyFont="1" applyFill="1" applyBorder="1" applyAlignment="1" applyProtection="1">
      <alignment horizontal="center" vertical="center"/>
    </xf>
    <xf numFmtId="164" fontId="6" fillId="12" borderId="4" xfId="0" applyNumberFormat="1" applyFont="1" applyFill="1" applyBorder="1" applyAlignment="1" applyProtection="1">
      <alignment horizontal="center" vertical="center" wrapText="1"/>
    </xf>
    <xf numFmtId="164" fontId="7" fillId="12" borderId="4" xfId="0" applyNumberFormat="1" applyFont="1" applyFill="1" applyBorder="1" applyAlignment="1" applyProtection="1">
      <alignment horizontal="center" vertical="center"/>
    </xf>
    <xf numFmtId="164" fontId="7" fillId="12" borderId="4" xfId="0" applyNumberFormat="1" applyFont="1" applyFill="1" applyBorder="1" applyAlignment="1" applyProtection="1">
      <alignment horizontal="center" vertical="center" wrapText="1"/>
    </xf>
    <xf numFmtId="0" fontId="7" fillId="12" borderId="4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6" fillId="5" borderId="7" xfId="0" applyNumberFormat="1" applyFont="1" applyFill="1" applyBorder="1" applyAlignment="1" applyProtection="1">
      <alignment horizontal="center" vertical="center"/>
    </xf>
    <xf numFmtId="0" fontId="6" fillId="7" borderId="7" xfId="0" applyNumberFormat="1" applyFont="1" applyFill="1" applyBorder="1" applyAlignment="1" applyProtection="1">
      <alignment horizontal="center" vertical="center"/>
    </xf>
    <xf numFmtId="0" fontId="6" fillId="8" borderId="7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164" fontId="7" fillId="3" borderId="4" xfId="0" applyNumberFormat="1" applyFont="1" applyFill="1" applyBorder="1" applyAlignment="1" applyProtection="1">
      <alignment horizontal="center" vertical="center"/>
    </xf>
    <xf numFmtId="164" fontId="8" fillId="2" borderId="4" xfId="0" applyNumberFormat="1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 vertical="center"/>
    </xf>
    <xf numFmtId="0" fontId="10" fillId="4" borderId="11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166" fontId="7" fillId="12" borderId="11" xfId="0" applyNumberFormat="1" applyFont="1" applyFill="1" applyBorder="1" applyAlignment="1" applyProtection="1">
      <alignment horizontal="center" vertical="center"/>
    </xf>
    <xf numFmtId="166" fontId="7" fillId="12" borderId="2" xfId="0" applyNumberFormat="1" applyFont="1" applyFill="1" applyBorder="1" applyAlignment="1" applyProtection="1">
      <alignment horizontal="center" vertical="center"/>
    </xf>
    <xf numFmtId="166" fontId="7" fillId="12" borderId="12" xfId="0" applyNumberFormat="1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5" fillId="11" borderId="4" xfId="0" applyFont="1" applyFill="1" applyBorder="1" applyAlignment="1" applyProtection="1">
      <alignment horizontal="center" vertical="center"/>
    </xf>
    <xf numFmtId="0" fontId="9" fillId="11" borderId="4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 applyProtection="1">
      <alignment horizontal="center" vertical="center"/>
    </xf>
    <xf numFmtId="0" fontId="5" fillId="10" borderId="9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164" fontId="7" fillId="12" borderId="11" xfId="0" applyNumberFormat="1" applyFont="1" applyFill="1" applyBorder="1" applyAlignment="1" applyProtection="1">
      <alignment horizontal="center" vertical="center"/>
    </xf>
    <xf numFmtId="164" fontId="7" fillId="12" borderId="2" xfId="0" applyNumberFormat="1" applyFont="1" applyFill="1" applyBorder="1" applyAlignment="1" applyProtection="1">
      <alignment horizontal="center" vertical="center"/>
    </xf>
    <xf numFmtId="164" fontId="7" fillId="12" borderId="12" xfId="0" applyNumberFormat="1" applyFont="1" applyFill="1" applyBorder="1" applyAlignment="1" applyProtection="1">
      <alignment horizontal="center" vertical="center"/>
    </xf>
  </cellXfs>
  <cellStyles count="1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Normal" xfId="0" builtinId="0"/>
  </cellStyles>
  <dxfs count="0"/>
  <tableStyles count="0" defaultTableStyle="TableStyleMedium2" defaultPivotStyle="PivotStyleLight16"/>
  <colors>
    <mruColors>
      <color rgb="FFFF8585"/>
      <color rgb="FFF5EDF1"/>
      <color rgb="FFCB97B7"/>
      <color rgb="FFA14A9A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Personnalisé 2">
      <a:dk1>
        <a:sysClr val="windowText" lastClr="000000"/>
      </a:dk1>
      <a:lt1>
        <a:sysClr val="window" lastClr="FFFFFF"/>
      </a:lt1>
      <a:dk2>
        <a:srgbClr val="000000"/>
      </a:dk2>
      <a:lt2>
        <a:srgbClr val="E7E6E6"/>
      </a:lt2>
      <a:accent1>
        <a:srgbClr val="A14A9A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C8" sqref="C8"/>
    </sheetView>
  </sheetViews>
  <sheetFormatPr baseColWidth="10" defaultColWidth="24.6640625" defaultRowHeight="21.75" customHeight="1" x14ac:dyDescent="0.2"/>
  <cols>
    <col min="1" max="1" width="29.83203125" style="1" customWidth="1"/>
    <col min="2" max="2" width="51.83203125" style="1" customWidth="1"/>
    <col min="3" max="3" width="17.83203125" style="1" customWidth="1"/>
    <col min="4" max="4" width="26.6640625" style="3" customWidth="1"/>
    <col min="5" max="9" width="24.6640625" style="5"/>
    <col min="10" max="16384" width="24.6640625" style="1"/>
  </cols>
  <sheetData>
    <row r="1" spans="1:9" ht="27" customHeight="1" x14ac:dyDescent="0.2">
      <c r="A1" s="60" t="s">
        <v>69</v>
      </c>
      <c r="B1" s="61"/>
      <c r="C1" s="61"/>
      <c r="D1" s="61"/>
      <c r="E1" s="61"/>
    </row>
    <row r="2" spans="1:9" s="2" customFormat="1" ht="21.75" customHeight="1" x14ac:dyDescent="0.2">
      <c r="A2" s="45" t="s">
        <v>0</v>
      </c>
      <c r="B2" s="46" t="s">
        <v>1</v>
      </c>
      <c r="C2" s="46" t="s">
        <v>2</v>
      </c>
      <c r="D2" s="47" t="s">
        <v>67</v>
      </c>
      <c r="E2" s="47" t="s">
        <v>68</v>
      </c>
      <c r="F2" s="7"/>
      <c r="G2" s="7"/>
      <c r="H2" s="7"/>
      <c r="I2" s="7"/>
    </row>
    <row r="3" spans="1:9" ht="21.75" customHeight="1" x14ac:dyDescent="0.2">
      <c r="A3" s="39" t="s">
        <v>41</v>
      </c>
      <c r="B3" s="40" t="s">
        <v>61</v>
      </c>
      <c r="C3" s="9">
        <v>1</v>
      </c>
      <c r="D3" s="43">
        <f>C3*17700.38</f>
        <v>17700.38</v>
      </c>
      <c r="E3" s="43">
        <f>D3*1.2</f>
        <v>21240.456000000002</v>
      </c>
    </row>
    <row r="4" spans="1:9" ht="21.75" customHeight="1" x14ac:dyDescent="0.2">
      <c r="A4" s="39" t="s">
        <v>3</v>
      </c>
      <c r="B4" s="40" t="s">
        <v>35</v>
      </c>
      <c r="C4" s="9">
        <v>1</v>
      </c>
      <c r="D4" s="43">
        <f>C4*2372.06</f>
        <v>2372.06</v>
      </c>
      <c r="E4" s="43">
        <f>D4*1.2</f>
        <v>2846.4719999999998</v>
      </c>
    </row>
    <row r="5" spans="1:9" ht="21.75" customHeight="1" x14ac:dyDescent="0.2">
      <c r="A5" s="39" t="s">
        <v>4</v>
      </c>
      <c r="B5" s="40" t="s">
        <v>5</v>
      </c>
      <c r="C5" s="9">
        <v>1</v>
      </c>
      <c r="D5" s="43">
        <f>C5*458.2</f>
        <v>458.2</v>
      </c>
      <c r="E5" s="43">
        <f t="shared" ref="E5:E22" si="0">D5*1.2</f>
        <v>549.83999999999992</v>
      </c>
    </row>
    <row r="6" spans="1:9" ht="21.75" customHeight="1" x14ac:dyDescent="0.2">
      <c r="A6" s="39" t="s">
        <v>11</v>
      </c>
      <c r="B6" s="40" t="s">
        <v>13</v>
      </c>
      <c r="C6" s="9">
        <v>1</v>
      </c>
      <c r="D6" s="43">
        <f>C6*728.8</f>
        <v>728.8</v>
      </c>
      <c r="E6" s="43">
        <f t="shared" si="0"/>
        <v>874.56</v>
      </c>
    </row>
    <row r="7" spans="1:9" ht="21.75" customHeight="1" x14ac:dyDescent="0.2">
      <c r="A7" s="39" t="s">
        <v>12</v>
      </c>
      <c r="B7" s="40" t="s">
        <v>14</v>
      </c>
      <c r="C7" s="9">
        <v>1</v>
      </c>
      <c r="D7" s="43">
        <f>C7*886.7</f>
        <v>886.7</v>
      </c>
      <c r="E7" s="43">
        <f t="shared" si="0"/>
        <v>1064.04</v>
      </c>
    </row>
    <row r="8" spans="1:9" ht="21.75" customHeight="1" x14ac:dyDescent="0.2">
      <c r="A8" s="39" t="s">
        <v>15</v>
      </c>
      <c r="B8" s="40" t="s">
        <v>16</v>
      </c>
      <c r="C8" s="9">
        <v>1</v>
      </c>
      <c r="D8" s="43">
        <f>C8*376.2</f>
        <v>376.2</v>
      </c>
      <c r="E8" s="43">
        <f t="shared" si="0"/>
        <v>451.44</v>
      </c>
    </row>
    <row r="9" spans="1:9" ht="21.75" customHeight="1" x14ac:dyDescent="0.2">
      <c r="A9" s="39" t="s">
        <v>17</v>
      </c>
      <c r="B9" s="40" t="s">
        <v>18</v>
      </c>
      <c r="C9" s="9">
        <v>1</v>
      </c>
      <c r="D9" s="43">
        <f>C9*376.2</f>
        <v>376.2</v>
      </c>
      <c r="E9" s="43">
        <f t="shared" si="0"/>
        <v>451.44</v>
      </c>
    </row>
    <row r="10" spans="1:9" ht="21.75" customHeight="1" x14ac:dyDescent="0.2">
      <c r="A10" s="39" t="s">
        <v>19</v>
      </c>
      <c r="B10" s="40" t="s">
        <v>22</v>
      </c>
      <c r="C10" s="9">
        <v>1</v>
      </c>
      <c r="D10" s="43">
        <f>C10*376.2</f>
        <v>376.2</v>
      </c>
      <c r="E10" s="43">
        <f t="shared" si="0"/>
        <v>451.44</v>
      </c>
    </row>
    <row r="11" spans="1:9" ht="21.75" customHeight="1" x14ac:dyDescent="0.2">
      <c r="A11" s="39" t="s">
        <v>20</v>
      </c>
      <c r="B11" s="40" t="s">
        <v>21</v>
      </c>
      <c r="C11" s="9">
        <v>1</v>
      </c>
      <c r="D11" s="43">
        <f>C11*376.2</f>
        <v>376.2</v>
      </c>
      <c r="E11" s="43">
        <f t="shared" si="0"/>
        <v>451.44</v>
      </c>
    </row>
    <row r="12" spans="1:9" ht="21.75" customHeight="1" x14ac:dyDescent="0.2">
      <c r="A12" s="39" t="s">
        <v>44</v>
      </c>
      <c r="B12" s="40" t="s">
        <v>60</v>
      </c>
      <c r="C12" s="9">
        <v>1</v>
      </c>
      <c r="D12" s="43">
        <f>C12*500</f>
        <v>500</v>
      </c>
      <c r="E12" s="43">
        <f t="shared" si="0"/>
        <v>600</v>
      </c>
    </row>
    <row r="13" spans="1:9" ht="21.75" customHeight="1" x14ac:dyDescent="0.2">
      <c r="A13" s="39" t="s">
        <v>49</v>
      </c>
      <c r="B13" s="40" t="s">
        <v>48</v>
      </c>
      <c r="C13" s="9">
        <v>1</v>
      </c>
      <c r="D13" s="43">
        <f>C13*6595</f>
        <v>6595</v>
      </c>
      <c r="E13" s="43">
        <f t="shared" si="0"/>
        <v>7914</v>
      </c>
    </row>
    <row r="14" spans="1:9" ht="21.75" customHeight="1" x14ac:dyDescent="0.2">
      <c r="A14" s="39" t="s">
        <v>62</v>
      </c>
      <c r="B14" s="40" t="s">
        <v>63</v>
      </c>
      <c r="C14" s="9">
        <v>0</v>
      </c>
      <c r="D14" s="43">
        <f>C14*8795</f>
        <v>0</v>
      </c>
      <c r="E14" s="43">
        <f t="shared" si="0"/>
        <v>0</v>
      </c>
    </row>
    <row r="15" spans="1:9" ht="21.75" customHeight="1" x14ac:dyDescent="0.2">
      <c r="A15" s="39" t="s">
        <v>50</v>
      </c>
      <c r="B15" s="40" t="s">
        <v>54</v>
      </c>
      <c r="C15" s="9">
        <v>1</v>
      </c>
      <c r="D15" s="43">
        <f>C15*1864</f>
        <v>1864</v>
      </c>
      <c r="E15" s="43">
        <f t="shared" si="0"/>
        <v>2236.7999999999997</v>
      </c>
    </row>
    <row r="16" spans="1:9" ht="21.75" customHeight="1" x14ac:dyDescent="0.2">
      <c r="A16" s="39" t="s">
        <v>51</v>
      </c>
      <c r="B16" s="40" t="s">
        <v>55</v>
      </c>
      <c r="C16" s="9">
        <v>1</v>
      </c>
      <c r="D16" s="43">
        <f>C16*2195.5</f>
        <v>2195.5</v>
      </c>
      <c r="E16" s="43">
        <f t="shared" si="0"/>
        <v>2634.6</v>
      </c>
    </row>
    <row r="17" spans="1:9" ht="21.75" customHeight="1" x14ac:dyDescent="0.2">
      <c r="A17" s="39" t="s">
        <v>52</v>
      </c>
      <c r="B17" s="40" t="s">
        <v>56</v>
      </c>
      <c r="C17" s="9">
        <v>1</v>
      </c>
      <c r="D17" s="43">
        <f>C17*1425</f>
        <v>1425</v>
      </c>
      <c r="E17" s="43">
        <f t="shared" si="0"/>
        <v>1710</v>
      </c>
    </row>
    <row r="18" spans="1:9" ht="21.75" customHeight="1" x14ac:dyDescent="0.2">
      <c r="A18" s="39" t="s">
        <v>53</v>
      </c>
      <c r="B18" s="40" t="s">
        <v>57</v>
      </c>
      <c r="C18" s="9">
        <v>1</v>
      </c>
      <c r="D18" s="43">
        <f>C18*590</f>
        <v>590</v>
      </c>
      <c r="E18" s="43">
        <f t="shared" si="0"/>
        <v>708</v>
      </c>
    </row>
    <row r="19" spans="1:9" ht="21.75" customHeight="1" x14ac:dyDescent="0.2">
      <c r="A19" s="39" t="s">
        <v>43</v>
      </c>
      <c r="B19" s="40" t="s">
        <v>42</v>
      </c>
      <c r="C19" s="9">
        <v>1</v>
      </c>
      <c r="D19" s="43">
        <f>C19*807.2</f>
        <v>807.2</v>
      </c>
      <c r="E19" s="43">
        <f t="shared" si="0"/>
        <v>968.64</v>
      </c>
    </row>
    <row r="20" spans="1:9" ht="21.75" customHeight="1" x14ac:dyDescent="0.2">
      <c r="A20" s="39" t="s">
        <v>6</v>
      </c>
      <c r="B20" s="40" t="s">
        <v>9</v>
      </c>
      <c r="C20" s="9">
        <v>0</v>
      </c>
      <c r="D20" s="43">
        <f>10%*D3*C20</f>
        <v>0</v>
      </c>
      <c r="E20" s="43">
        <f t="shared" si="0"/>
        <v>0</v>
      </c>
    </row>
    <row r="21" spans="1:9" ht="21.75" customHeight="1" x14ac:dyDescent="0.2">
      <c r="A21" s="39" t="s">
        <v>6</v>
      </c>
      <c r="B21" s="40" t="s">
        <v>10</v>
      </c>
      <c r="C21" s="9">
        <v>1</v>
      </c>
      <c r="D21" s="43">
        <f>10%*D3*C21*3</f>
        <v>5310.1140000000005</v>
      </c>
      <c r="E21" s="43">
        <f t="shared" si="0"/>
        <v>6372.1368000000002</v>
      </c>
    </row>
    <row r="22" spans="1:9" ht="21.75" customHeight="1" x14ac:dyDescent="0.2">
      <c r="A22" s="41" t="s">
        <v>6</v>
      </c>
      <c r="B22" s="42" t="s">
        <v>7</v>
      </c>
      <c r="C22" s="12">
        <v>1</v>
      </c>
      <c r="D22" s="44">
        <f>C22*5000</f>
        <v>5000</v>
      </c>
      <c r="E22" s="43">
        <f t="shared" si="0"/>
        <v>6000</v>
      </c>
    </row>
    <row r="23" spans="1:9" ht="21.75" customHeight="1" x14ac:dyDescent="0.2">
      <c r="A23" s="10"/>
      <c r="B23" s="11"/>
      <c r="C23" s="13" t="s">
        <v>8</v>
      </c>
      <c r="D23" s="14">
        <f>SUM(D3:D22)</f>
        <v>47937.754000000001</v>
      </c>
      <c r="E23" s="59">
        <f>SUM(E3:E22)</f>
        <v>57525.304799999998</v>
      </c>
    </row>
    <row r="24" spans="1:9" ht="21.75" customHeight="1" x14ac:dyDescent="0.2">
      <c r="A24" s="5"/>
      <c r="B24" s="5"/>
      <c r="C24" s="5"/>
      <c r="D24" s="4"/>
    </row>
    <row r="25" spans="1:9" ht="21.75" customHeight="1" x14ac:dyDescent="0.2">
      <c r="A25" s="5"/>
      <c r="B25" s="5"/>
      <c r="C25" s="5"/>
      <c r="D25" s="4"/>
    </row>
    <row r="26" spans="1:9" ht="21.75" customHeight="1" x14ac:dyDescent="0.2">
      <c r="A26" s="5"/>
      <c r="B26" s="5"/>
      <c r="C26" s="5"/>
      <c r="D26" s="4"/>
    </row>
    <row r="27" spans="1:9" ht="23.25" customHeight="1" x14ac:dyDescent="0.2">
      <c r="A27" s="5"/>
      <c r="B27" s="5"/>
      <c r="C27" s="5"/>
      <c r="D27" s="4"/>
    </row>
    <row r="28" spans="1:9" s="2" customFormat="1" ht="16" x14ac:dyDescent="0.2">
      <c r="A28" s="5"/>
      <c r="B28" s="5"/>
      <c r="C28" s="5"/>
      <c r="D28" s="4"/>
      <c r="E28" s="7"/>
      <c r="F28" s="7"/>
      <c r="G28" s="7"/>
      <c r="H28" s="7"/>
      <c r="I28" s="7"/>
    </row>
    <row r="29" spans="1:9" ht="36" customHeight="1" x14ac:dyDescent="0.2">
      <c r="A29" s="7"/>
      <c r="B29" s="7"/>
      <c r="C29" s="7"/>
      <c r="D29" s="7"/>
    </row>
    <row r="30" spans="1:9" ht="36" customHeight="1" x14ac:dyDescent="0.2">
      <c r="A30" s="5"/>
      <c r="B30" s="5"/>
      <c r="C30" s="5"/>
      <c r="D30" s="4"/>
    </row>
    <row r="31" spans="1:9" ht="36" customHeight="1" x14ac:dyDescent="0.2">
      <c r="A31" s="5"/>
      <c r="B31" s="5"/>
      <c r="C31" s="5"/>
      <c r="D31" s="4"/>
    </row>
    <row r="32" spans="1:9" ht="36" customHeight="1" x14ac:dyDescent="0.2">
      <c r="A32" s="5"/>
      <c r="B32" s="5"/>
      <c r="C32" s="5"/>
      <c r="D32" s="4"/>
    </row>
    <row r="33" spans="1:4" ht="36" customHeight="1" x14ac:dyDescent="0.2">
      <c r="A33" s="5"/>
      <c r="B33" s="5"/>
      <c r="C33" s="5"/>
      <c r="D33" s="4"/>
    </row>
    <row r="34" spans="1:4" ht="24.75" customHeight="1" x14ac:dyDescent="0.2">
      <c r="A34" s="5"/>
      <c r="B34" s="5"/>
      <c r="C34" s="5"/>
      <c r="D34" s="4"/>
    </row>
    <row r="35" spans="1:4" ht="24.75" customHeight="1" x14ac:dyDescent="0.2"/>
    <row r="36" spans="1:4" ht="24.75" customHeight="1" x14ac:dyDescent="0.2"/>
  </sheetData>
  <mergeCells count="1">
    <mergeCell ref="A1:E1"/>
  </mergeCells>
  <pageMargins left="0.7" right="0.7" top="0.75" bottom="0.75" header="0.3" footer="0.3"/>
  <pageSetup paperSize="9" scale="46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7"/>
  <sheetViews>
    <sheetView topLeftCell="A18" zoomScale="89" zoomScaleNormal="89" zoomScalePageLayoutView="125" workbookViewId="0">
      <selection activeCell="H9" sqref="H9"/>
    </sheetView>
  </sheetViews>
  <sheetFormatPr baseColWidth="10" defaultColWidth="25.5" defaultRowHeight="27" customHeight="1" x14ac:dyDescent="0.2"/>
  <cols>
    <col min="1" max="1" width="26.83203125" customWidth="1"/>
    <col min="2" max="2" width="29.1640625" customWidth="1"/>
    <col min="3" max="3" width="32.83203125" bestFit="1" customWidth="1"/>
    <col min="5" max="5" width="29.1640625" style="6" customWidth="1"/>
    <col min="6" max="6" width="27.83203125" style="6" customWidth="1"/>
    <col min="7" max="9" width="25.5" style="6"/>
  </cols>
  <sheetData>
    <row r="1" spans="1:6" ht="27" customHeight="1" x14ac:dyDescent="0.2">
      <c r="A1" s="6"/>
      <c r="B1" s="6"/>
      <c r="C1" s="68" t="s">
        <v>33</v>
      </c>
      <c r="D1" s="68"/>
      <c r="E1" s="68"/>
      <c r="F1" s="68"/>
    </row>
    <row r="2" spans="1:6" s="6" customFormat="1" ht="27" customHeight="1" x14ac:dyDescent="0.2">
      <c r="B2" s="8"/>
      <c r="C2" s="72" t="s">
        <v>46</v>
      </c>
      <c r="D2" s="73"/>
      <c r="E2" s="72" t="s">
        <v>47</v>
      </c>
      <c r="F2" s="73"/>
    </row>
    <row r="3" spans="1:6" s="6" customFormat="1" ht="27" customHeight="1" x14ac:dyDescent="0.2">
      <c r="C3" s="48" t="s">
        <v>27</v>
      </c>
      <c r="D3" s="57">
        <v>10</v>
      </c>
      <c r="E3" s="48" t="s">
        <v>27</v>
      </c>
      <c r="F3" s="57">
        <v>20</v>
      </c>
    </row>
    <row r="4" spans="1:6" s="6" customFormat="1" ht="32" x14ac:dyDescent="0.2">
      <c r="C4" s="49" t="s">
        <v>72</v>
      </c>
      <c r="D4" s="58">
        <v>127</v>
      </c>
      <c r="E4" s="49" t="s">
        <v>39</v>
      </c>
      <c r="F4" s="58">
        <v>100</v>
      </c>
    </row>
    <row r="5" spans="1:6" s="6" customFormat="1" ht="27" customHeight="1" x14ac:dyDescent="0.2">
      <c r="C5" s="49" t="s">
        <v>73</v>
      </c>
      <c r="D5" s="58">
        <v>10</v>
      </c>
      <c r="E5" s="49" t="s">
        <v>40</v>
      </c>
      <c r="F5" s="58">
        <v>5</v>
      </c>
    </row>
    <row r="6" spans="1:6" s="6" customFormat="1" ht="27" customHeight="1" x14ac:dyDescent="0.2">
      <c r="C6" s="50" t="s">
        <v>36</v>
      </c>
      <c r="D6" s="50">
        <f>D4-D5</f>
        <v>117</v>
      </c>
      <c r="E6" s="50" t="s">
        <v>36</v>
      </c>
      <c r="F6" s="50">
        <f>F4-F5</f>
        <v>95</v>
      </c>
    </row>
    <row r="7" spans="1:6" s="6" customFormat="1" ht="27" customHeight="1" x14ac:dyDescent="0.2">
      <c r="A7" s="53"/>
      <c r="B7" s="49" t="s">
        <v>45</v>
      </c>
      <c r="C7" s="69">
        <v>5</v>
      </c>
      <c r="D7" s="70"/>
      <c r="E7" s="70"/>
      <c r="F7" s="71"/>
    </row>
    <row r="8" spans="1:6" s="6" customFormat="1" ht="27" customHeight="1" x14ac:dyDescent="0.2">
      <c r="B8" s="50" t="s">
        <v>37</v>
      </c>
      <c r="C8" s="78">
        <f>(D3*12*D4+F3*12*F4)*C7</f>
        <v>196200</v>
      </c>
      <c r="D8" s="79"/>
      <c r="E8" s="79"/>
      <c r="F8" s="80"/>
    </row>
    <row r="9" spans="1:6" s="6" customFormat="1" ht="27.75" customHeight="1" x14ac:dyDescent="0.2">
      <c r="B9" s="51" t="s">
        <v>71</v>
      </c>
      <c r="C9" s="78">
        <f>Investissment!$E$23+(D5*D3*12*C7)+(F5*12*F3*C7)</f>
        <v>69525.304799999998</v>
      </c>
      <c r="D9" s="79"/>
      <c r="E9" s="79"/>
      <c r="F9" s="80"/>
    </row>
    <row r="10" spans="1:6" s="6" customFormat="1" ht="27" customHeight="1" x14ac:dyDescent="0.2">
      <c r="A10" s="5"/>
      <c r="B10" s="52" t="s">
        <v>38</v>
      </c>
      <c r="C10" s="78">
        <f>C8-C9</f>
        <v>126674.6952</v>
      </c>
      <c r="D10" s="79"/>
      <c r="E10" s="79"/>
      <c r="F10" s="80"/>
    </row>
    <row r="11" spans="1:6" s="6" customFormat="1" ht="27" customHeight="1" x14ac:dyDescent="0.2">
      <c r="A11" s="5"/>
      <c r="B11" s="50" t="s">
        <v>34</v>
      </c>
      <c r="C11" s="65">
        <f>((C10/Investissment!$D$23)^(1/C7)-1)</f>
        <v>0.21451375312976007</v>
      </c>
      <c r="D11" s="66"/>
      <c r="E11" s="66"/>
      <c r="F11" s="67"/>
    </row>
    <row r="12" spans="1:6" ht="24.75" customHeight="1" x14ac:dyDescent="0.2">
      <c r="A12" s="5"/>
      <c r="B12" s="62" t="s">
        <v>74</v>
      </c>
      <c r="C12" s="62"/>
      <c r="D12" s="62"/>
      <c r="E12" s="62"/>
      <c r="F12" s="62"/>
    </row>
    <row r="13" spans="1:6" s="6" customFormat="1" ht="24.75" customHeight="1" x14ac:dyDescent="0.2">
      <c r="A13" s="5"/>
      <c r="B13" s="5"/>
      <c r="C13" s="5"/>
      <c r="D13" s="4"/>
      <c r="E13" s="5"/>
    </row>
    <row r="14" spans="1:6" s="6" customFormat="1" ht="27" customHeight="1" x14ac:dyDescent="0.2">
      <c r="A14" s="75" t="s">
        <v>23</v>
      </c>
      <c r="B14" s="75"/>
      <c r="C14" s="75"/>
      <c r="D14" s="75"/>
      <c r="E14" s="75"/>
      <c r="F14" s="76"/>
    </row>
    <row r="15" spans="1:6" s="6" customFormat="1" ht="27" customHeight="1" x14ac:dyDescent="0.2">
      <c r="A15" s="63" t="s">
        <v>24</v>
      </c>
      <c r="B15" s="64"/>
      <c r="C15" s="74" t="s">
        <v>25</v>
      </c>
      <c r="D15" s="74"/>
      <c r="E15" s="77" t="s">
        <v>26</v>
      </c>
      <c r="F15" s="77"/>
    </row>
    <row r="16" spans="1:6" s="6" customFormat="1" ht="27" customHeight="1" x14ac:dyDescent="0.2">
      <c r="A16" s="15" t="s">
        <v>58</v>
      </c>
      <c r="B16" s="16">
        <v>12</v>
      </c>
      <c r="C16" s="17" t="s">
        <v>59</v>
      </c>
      <c r="D16" s="18">
        <v>25</v>
      </c>
      <c r="E16" s="19" t="s">
        <v>59</v>
      </c>
      <c r="F16" s="20">
        <v>50</v>
      </c>
    </row>
    <row r="17" spans="1:6" s="6" customFormat="1" ht="27" customHeight="1" x14ac:dyDescent="0.2">
      <c r="A17" s="21" t="s">
        <v>65</v>
      </c>
      <c r="B17" s="22">
        <v>120</v>
      </c>
      <c r="C17" s="23" t="s">
        <v>65</v>
      </c>
      <c r="D17" s="24">
        <v>135</v>
      </c>
      <c r="E17" s="25" t="s">
        <v>65</v>
      </c>
      <c r="F17" s="26">
        <v>150</v>
      </c>
    </row>
    <row r="18" spans="1:6" s="6" customFormat="1" ht="27" customHeight="1" x14ac:dyDescent="0.2">
      <c r="A18" s="21" t="s">
        <v>64</v>
      </c>
      <c r="B18" s="54">
        <v>15</v>
      </c>
      <c r="C18" s="23" t="s">
        <v>64</v>
      </c>
      <c r="D18" s="55">
        <v>30</v>
      </c>
      <c r="E18" s="25" t="s">
        <v>64</v>
      </c>
      <c r="F18" s="56">
        <v>60</v>
      </c>
    </row>
    <row r="19" spans="1:6" s="6" customFormat="1" ht="27" customHeight="1" x14ac:dyDescent="0.2">
      <c r="A19" s="21" t="s">
        <v>66</v>
      </c>
      <c r="B19" s="22">
        <v>95</v>
      </c>
      <c r="C19" s="23" t="s">
        <v>66</v>
      </c>
      <c r="D19" s="24">
        <v>110</v>
      </c>
      <c r="E19" s="25" t="s">
        <v>66</v>
      </c>
      <c r="F19" s="26">
        <v>130</v>
      </c>
    </row>
    <row r="20" spans="1:6" s="6" customFormat="1" ht="27" customHeight="1" x14ac:dyDescent="0.2">
      <c r="A20" s="21" t="s">
        <v>32</v>
      </c>
      <c r="B20" s="27" t="s">
        <v>29</v>
      </c>
      <c r="C20" s="23" t="s">
        <v>32</v>
      </c>
      <c r="D20" s="28" t="s">
        <v>29</v>
      </c>
      <c r="E20" s="25" t="s">
        <v>32</v>
      </c>
      <c r="F20" s="29" t="s">
        <v>29</v>
      </c>
    </row>
    <row r="21" spans="1:6" s="6" customFormat="1" ht="27" customHeight="1" x14ac:dyDescent="0.2">
      <c r="A21" s="21" t="s">
        <v>28</v>
      </c>
      <c r="B21" s="22">
        <f>(B17*B16+B18*B19)*12*5</f>
        <v>171900</v>
      </c>
      <c r="C21" s="23" t="s">
        <v>28</v>
      </c>
      <c r="D21" s="24">
        <f>(D17*D16+D18*D19)*12*5</f>
        <v>400500</v>
      </c>
      <c r="E21" s="25" t="s">
        <v>28</v>
      </c>
      <c r="F21" s="26">
        <f>(F17*F16+F18*F19)*12*5</f>
        <v>918000</v>
      </c>
    </row>
    <row r="22" spans="1:6" s="6" customFormat="1" ht="42" x14ac:dyDescent="0.2">
      <c r="A22" s="30" t="s">
        <v>70</v>
      </c>
      <c r="B22" s="22">
        <f>Investissment!$E$23+((10*'Bénéfices &amp; rendement'!B16+5*B18)*12*5)</f>
        <v>69225.304799999998</v>
      </c>
      <c r="C22" s="31" t="s">
        <v>70</v>
      </c>
      <c r="D22" s="24">
        <f>Investissment!$E$23+((10*'Bénéfices &amp; rendement'!D16+5*D18)*12*5)</f>
        <v>81525.304799999998</v>
      </c>
      <c r="E22" s="32" t="s">
        <v>70</v>
      </c>
      <c r="F22" s="26">
        <f>Investissment!$E$23+((10*'Bénéfices &amp; rendement'!F16+5*F18)*12*5)</f>
        <v>105525.3048</v>
      </c>
    </row>
    <row r="23" spans="1:6" s="6" customFormat="1" ht="27" customHeight="1" x14ac:dyDescent="0.2">
      <c r="A23" s="21" t="s">
        <v>30</v>
      </c>
      <c r="B23" s="22">
        <f>B21-B22</f>
        <v>102674.6952</v>
      </c>
      <c r="C23" s="23" t="s">
        <v>30</v>
      </c>
      <c r="D23" s="24">
        <f>D21-D22</f>
        <v>318974.69520000002</v>
      </c>
      <c r="E23" s="25" t="s">
        <v>30</v>
      </c>
      <c r="F23" s="26">
        <f>F21-F22</f>
        <v>812474.69519999996</v>
      </c>
    </row>
    <row r="24" spans="1:6" s="6" customFormat="1" ht="27" customHeight="1" x14ac:dyDescent="0.2">
      <c r="A24" s="33" t="s">
        <v>31</v>
      </c>
      <c r="B24" s="34">
        <f>((B23/Investissment!$D$23)^(1/5)-1)</f>
        <v>0.16454734064884424</v>
      </c>
      <c r="C24" s="35" t="s">
        <v>31</v>
      </c>
      <c r="D24" s="36">
        <f>((D23/Investissment!$D$23)^(1/5)-1)</f>
        <v>0.46088392311350868</v>
      </c>
      <c r="E24" s="37" t="s">
        <v>31</v>
      </c>
      <c r="F24" s="38">
        <f>((F23/Investissment!$D$23)^(1/5)-1)</f>
        <v>0.76127200537694883</v>
      </c>
    </row>
    <row r="25" spans="1:6" s="6" customFormat="1" ht="27" customHeight="1" x14ac:dyDescent="0.2">
      <c r="A25" s="62" t="s">
        <v>74</v>
      </c>
      <c r="B25" s="62"/>
      <c r="C25" s="62"/>
      <c r="D25" s="62"/>
      <c r="E25" s="62"/>
    </row>
    <row r="26" spans="1:6" s="6" customFormat="1" ht="27" customHeight="1" x14ac:dyDescent="0.2"/>
    <row r="27" spans="1:6" s="6" customFormat="1" ht="27" customHeight="1" x14ac:dyDescent="0.2"/>
    <row r="28" spans="1:6" s="6" customFormat="1" ht="27" customHeight="1" x14ac:dyDescent="0.2"/>
    <row r="29" spans="1:6" s="6" customFormat="1" ht="27" customHeight="1" x14ac:dyDescent="0.2"/>
    <row r="30" spans="1:6" s="6" customFormat="1" ht="27" customHeight="1" x14ac:dyDescent="0.2"/>
    <row r="31" spans="1:6" s="6" customFormat="1" ht="27" customHeight="1" x14ac:dyDescent="0.2"/>
    <row r="32" spans="1:6" ht="27" customHeight="1" x14ac:dyDescent="0.2">
      <c r="A32" s="6"/>
      <c r="B32" s="6"/>
      <c r="C32" s="6"/>
      <c r="D32" s="6"/>
    </row>
    <row r="33" spans="1:4" ht="27" customHeight="1" x14ac:dyDescent="0.2">
      <c r="A33" s="6"/>
      <c r="B33" s="6"/>
      <c r="C33" s="6"/>
      <c r="D33" s="6"/>
    </row>
    <row r="34" spans="1:4" ht="27" customHeight="1" x14ac:dyDescent="0.2">
      <c r="A34" s="6"/>
      <c r="B34" s="6"/>
      <c r="C34" s="6"/>
      <c r="D34" s="6"/>
    </row>
    <row r="35" spans="1:4" ht="27" customHeight="1" x14ac:dyDescent="0.2">
      <c r="A35" s="6"/>
      <c r="B35" s="6"/>
      <c r="C35" s="6"/>
      <c r="D35" s="6"/>
    </row>
    <row r="36" spans="1:4" ht="27" customHeight="1" x14ac:dyDescent="0.2">
      <c r="A36" s="6"/>
      <c r="B36" s="6"/>
      <c r="C36" s="6"/>
      <c r="D36" s="6"/>
    </row>
    <row r="37" spans="1:4" ht="27" customHeight="1" x14ac:dyDescent="0.2">
      <c r="A37" s="6"/>
      <c r="B37" s="6"/>
      <c r="C37" s="6"/>
      <c r="D37" s="6"/>
    </row>
    <row r="38" spans="1:4" ht="27" customHeight="1" x14ac:dyDescent="0.2">
      <c r="A38" s="6"/>
      <c r="B38" s="6"/>
      <c r="C38" s="6"/>
      <c r="D38" s="6"/>
    </row>
    <row r="39" spans="1:4" ht="27" customHeight="1" x14ac:dyDescent="0.2">
      <c r="A39" s="6"/>
      <c r="B39" s="6"/>
      <c r="C39" s="6"/>
      <c r="D39" s="6"/>
    </row>
    <row r="40" spans="1:4" ht="27" customHeight="1" x14ac:dyDescent="0.2">
      <c r="A40" s="6"/>
      <c r="B40" s="6"/>
      <c r="C40" s="6"/>
      <c r="D40" s="6"/>
    </row>
    <row r="41" spans="1:4" ht="27" customHeight="1" x14ac:dyDescent="0.2">
      <c r="A41" s="6"/>
      <c r="B41" s="6"/>
      <c r="C41" s="6"/>
      <c r="D41" s="6"/>
    </row>
    <row r="42" spans="1:4" ht="27" customHeight="1" x14ac:dyDescent="0.2">
      <c r="A42" s="6"/>
      <c r="B42" s="6"/>
      <c r="C42" s="6"/>
      <c r="D42" s="6"/>
    </row>
    <row r="43" spans="1:4" ht="27" customHeight="1" x14ac:dyDescent="0.2">
      <c r="A43" s="6"/>
      <c r="B43" s="6"/>
      <c r="C43" s="6"/>
      <c r="D43" s="6"/>
    </row>
    <row r="44" spans="1:4" ht="27" customHeight="1" x14ac:dyDescent="0.2">
      <c r="A44" s="6"/>
      <c r="B44" s="6"/>
      <c r="C44" s="6"/>
      <c r="D44" s="6"/>
    </row>
    <row r="45" spans="1:4" ht="27" customHeight="1" x14ac:dyDescent="0.2">
      <c r="A45" s="6"/>
      <c r="B45" s="6"/>
      <c r="C45" s="6"/>
      <c r="D45" s="6"/>
    </row>
    <row r="46" spans="1:4" ht="27" customHeight="1" x14ac:dyDescent="0.2">
      <c r="A46" s="6"/>
      <c r="B46" s="6"/>
      <c r="C46" s="6"/>
      <c r="D46" s="6"/>
    </row>
    <row r="47" spans="1:4" ht="27" customHeight="1" x14ac:dyDescent="0.2">
      <c r="A47" s="6"/>
      <c r="B47" s="6"/>
      <c r="C47" s="6"/>
      <c r="D47" s="6"/>
    </row>
    <row r="48" spans="1:4" ht="27" customHeight="1" x14ac:dyDescent="0.2">
      <c r="A48" s="6"/>
      <c r="B48" s="6"/>
      <c r="C48" s="6"/>
      <c r="D48" s="6"/>
    </row>
    <row r="49" spans="1:4" ht="27" customHeight="1" x14ac:dyDescent="0.2">
      <c r="A49" s="6"/>
      <c r="B49" s="6"/>
      <c r="C49" s="6"/>
      <c r="D49" s="6"/>
    </row>
    <row r="50" spans="1:4" ht="27" customHeight="1" x14ac:dyDescent="0.2">
      <c r="A50" s="6"/>
      <c r="B50" s="6"/>
      <c r="C50" s="6"/>
      <c r="D50" s="6"/>
    </row>
    <row r="51" spans="1:4" ht="27" customHeight="1" x14ac:dyDescent="0.2">
      <c r="A51" s="6"/>
      <c r="B51" s="6"/>
      <c r="C51" s="6"/>
      <c r="D51" s="6"/>
    </row>
    <row r="52" spans="1:4" ht="27" customHeight="1" x14ac:dyDescent="0.2">
      <c r="A52" s="6"/>
      <c r="B52" s="6"/>
      <c r="C52" s="6"/>
      <c r="D52" s="6"/>
    </row>
    <row r="53" spans="1:4" ht="27" customHeight="1" x14ac:dyDescent="0.2">
      <c r="A53" s="6"/>
      <c r="B53" s="6"/>
      <c r="C53" s="6"/>
      <c r="D53" s="6"/>
    </row>
    <row r="54" spans="1:4" ht="27" customHeight="1" x14ac:dyDescent="0.2">
      <c r="A54" s="6"/>
      <c r="B54" s="6"/>
      <c r="C54" s="6"/>
      <c r="D54" s="6"/>
    </row>
    <row r="55" spans="1:4" ht="27" customHeight="1" x14ac:dyDescent="0.2">
      <c r="A55" s="6"/>
      <c r="B55" s="6"/>
      <c r="C55" s="6"/>
      <c r="D55" s="6"/>
    </row>
    <row r="56" spans="1:4" ht="27" customHeight="1" x14ac:dyDescent="0.2">
      <c r="A56" s="6"/>
      <c r="B56" s="6"/>
      <c r="C56" s="6"/>
      <c r="D56" s="6"/>
    </row>
    <row r="57" spans="1:4" ht="27" customHeight="1" x14ac:dyDescent="0.2">
      <c r="A57" s="6"/>
      <c r="B57" s="6"/>
      <c r="C57" s="6"/>
      <c r="D57" s="6"/>
    </row>
    <row r="58" spans="1:4" ht="27" customHeight="1" x14ac:dyDescent="0.2">
      <c r="A58" s="6"/>
      <c r="B58" s="6"/>
      <c r="C58" s="6"/>
      <c r="D58" s="6"/>
    </row>
    <row r="59" spans="1:4" ht="27" customHeight="1" x14ac:dyDescent="0.2">
      <c r="A59" s="6"/>
      <c r="B59" s="6"/>
      <c r="C59" s="6"/>
      <c r="D59" s="6"/>
    </row>
    <row r="60" spans="1:4" ht="27" customHeight="1" x14ac:dyDescent="0.2">
      <c r="A60" s="6"/>
      <c r="B60" s="6"/>
      <c r="C60" s="6"/>
      <c r="D60" s="6"/>
    </row>
    <row r="61" spans="1:4" ht="27" customHeight="1" x14ac:dyDescent="0.2">
      <c r="A61" s="6"/>
      <c r="B61" s="6"/>
      <c r="C61" s="6"/>
      <c r="D61" s="6"/>
    </row>
    <row r="62" spans="1:4" ht="27" customHeight="1" x14ac:dyDescent="0.2">
      <c r="A62" s="6"/>
      <c r="B62" s="6"/>
      <c r="C62" s="6"/>
      <c r="D62" s="6"/>
    </row>
    <row r="63" spans="1:4" ht="27" customHeight="1" x14ac:dyDescent="0.2">
      <c r="A63" s="6"/>
      <c r="B63" s="6"/>
      <c r="C63" s="6"/>
      <c r="D63" s="6"/>
    </row>
    <row r="64" spans="1:4" ht="27" customHeight="1" x14ac:dyDescent="0.2">
      <c r="A64" s="6"/>
      <c r="B64" s="6"/>
      <c r="C64" s="6"/>
      <c r="D64" s="6"/>
    </row>
    <row r="65" spans="1:4" ht="27" customHeight="1" x14ac:dyDescent="0.2">
      <c r="A65" s="6"/>
      <c r="B65" s="6"/>
      <c r="C65" s="6"/>
      <c r="D65" s="6"/>
    </row>
    <row r="66" spans="1:4" ht="27" customHeight="1" x14ac:dyDescent="0.2">
      <c r="A66" s="6"/>
      <c r="B66" s="6"/>
      <c r="C66" s="6"/>
      <c r="D66" s="6"/>
    </row>
    <row r="67" spans="1:4" ht="27" customHeight="1" x14ac:dyDescent="0.2">
      <c r="A67" s="6"/>
      <c r="B67" s="6"/>
      <c r="C67" s="6"/>
      <c r="D67" s="6"/>
    </row>
    <row r="68" spans="1:4" ht="27" customHeight="1" x14ac:dyDescent="0.2">
      <c r="A68" s="6"/>
      <c r="B68" s="6"/>
      <c r="C68" s="6"/>
      <c r="D68" s="6"/>
    </row>
    <row r="69" spans="1:4" ht="27" customHeight="1" x14ac:dyDescent="0.2">
      <c r="A69" s="6"/>
      <c r="B69" s="6"/>
      <c r="C69" s="6"/>
      <c r="D69" s="6"/>
    </row>
    <row r="70" spans="1:4" ht="27" customHeight="1" x14ac:dyDescent="0.2">
      <c r="A70" s="6"/>
      <c r="B70" s="6"/>
      <c r="C70" s="6"/>
      <c r="D70" s="6"/>
    </row>
    <row r="71" spans="1:4" ht="27" customHeight="1" x14ac:dyDescent="0.2">
      <c r="A71" s="6"/>
      <c r="B71" s="6"/>
      <c r="C71" s="6"/>
      <c r="D71" s="6"/>
    </row>
    <row r="72" spans="1:4" ht="27" customHeight="1" x14ac:dyDescent="0.2">
      <c r="A72" s="6"/>
      <c r="B72" s="6"/>
      <c r="C72" s="6"/>
      <c r="D72" s="6"/>
    </row>
    <row r="73" spans="1:4" ht="27" customHeight="1" x14ac:dyDescent="0.2">
      <c r="A73" s="6"/>
      <c r="B73" s="6"/>
      <c r="C73" s="6"/>
      <c r="D73" s="6"/>
    </row>
    <row r="74" spans="1:4" ht="27" customHeight="1" x14ac:dyDescent="0.2">
      <c r="A74" s="6"/>
      <c r="B74" s="6"/>
      <c r="C74" s="6"/>
      <c r="D74" s="6"/>
    </row>
    <row r="75" spans="1:4" ht="27" customHeight="1" x14ac:dyDescent="0.2">
      <c r="A75" s="6"/>
      <c r="B75" s="6"/>
      <c r="C75" s="6"/>
      <c r="D75" s="6"/>
    </row>
    <row r="76" spans="1:4" ht="27" customHeight="1" x14ac:dyDescent="0.2">
      <c r="A76" s="6"/>
      <c r="B76" s="6"/>
      <c r="C76" s="6"/>
      <c r="D76" s="6"/>
    </row>
    <row r="77" spans="1:4" ht="27" customHeight="1" x14ac:dyDescent="0.2">
      <c r="A77" s="6"/>
      <c r="B77" s="6"/>
      <c r="C77" s="6"/>
      <c r="D77" s="6"/>
    </row>
    <row r="78" spans="1:4" ht="27" customHeight="1" x14ac:dyDescent="0.2">
      <c r="A78" s="6"/>
      <c r="B78" s="6"/>
      <c r="C78" s="6"/>
      <c r="D78" s="6"/>
    </row>
    <row r="79" spans="1:4" ht="27" customHeight="1" x14ac:dyDescent="0.2">
      <c r="A79" s="6"/>
      <c r="B79" s="6"/>
      <c r="C79" s="6"/>
      <c r="D79" s="6"/>
    </row>
    <row r="80" spans="1:4" ht="27" customHeight="1" x14ac:dyDescent="0.2">
      <c r="A80" s="6"/>
      <c r="B80" s="6"/>
      <c r="C80" s="6"/>
      <c r="D80" s="6"/>
    </row>
    <row r="81" spans="1:4" ht="27" customHeight="1" x14ac:dyDescent="0.2">
      <c r="A81" s="6"/>
      <c r="B81" s="6"/>
      <c r="C81" s="6"/>
      <c r="D81" s="6"/>
    </row>
    <row r="82" spans="1:4" ht="27" customHeight="1" x14ac:dyDescent="0.2">
      <c r="A82" s="6"/>
      <c r="B82" s="6"/>
      <c r="C82" s="6"/>
      <c r="D82" s="6"/>
    </row>
    <row r="83" spans="1:4" ht="27" customHeight="1" x14ac:dyDescent="0.2">
      <c r="A83" s="6"/>
      <c r="B83" s="6"/>
      <c r="C83" s="6"/>
      <c r="D83" s="6"/>
    </row>
    <row r="84" spans="1:4" ht="27" customHeight="1" x14ac:dyDescent="0.2">
      <c r="A84" s="6"/>
      <c r="B84" s="6"/>
      <c r="C84" s="6"/>
      <c r="D84" s="6"/>
    </row>
    <row r="85" spans="1:4" ht="27" customHeight="1" x14ac:dyDescent="0.2">
      <c r="A85" s="6"/>
      <c r="B85" s="6"/>
      <c r="C85" s="6"/>
      <c r="D85" s="6"/>
    </row>
    <row r="86" spans="1:4" ht="27" customHeight="1" x14ac:dyDescent="0.2">
      <c r="A86" s="6"/>
      <c r="B86" s="6"/>
      <c r="C86" s="6"/>
      <c r="D86" s="6"/>
    </row>
    <row r="87" spans="1:4" ht="27" customHeight="1" x14ac:dyDescent="0.2">
      <c r="A87" s="6"/>
      <c r="B87" s="6"/>
      <c r="C87" s="6"/>
      <c r="D87" s="6"/>
    </row>
  </sheetData>
  <mergeCells count="14">
    <mergeCell ref="A25:E25"/>
    <mergeCell ref="A15:B15"/>
    <mergeCell ref="C11:F11"/>
    <mergeCell ref="C1:F1"/>
    <mergeCell ref="C7:F7"/>
    <mergeCell ref="C2:D2"/>
    <mergeCell ref="C15:D15"/>
    <mergeCell ref="A14:F14"/>
    <mergeCell ref="E15:F15"/>
    <mergeCell ref="E2:F2"/>
    <mergeCell ref="C8:F8"/>
    <mergeCell ref="C9:F9"/>
    <mergeCell ref="C10:F10"/>
    <mergeCell ref="B12:F12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Investissment</vt:lpstr>
      <vt:lpstr>Bénéfices &amp; rendement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CHENEY</dc:creator>
  <cp:lastModifiedBy>Microsoft Office User</cp:lastModifiedBy>
  <cp:lastPrinted>2017-07-28T11:44:30Z</cp:lastPrinted>
  <dcterms:created xsi:type="dcterms:W3CDTF">2017-07-20T13:01:45Z</dcterms:created>
  <dcterms:modified xsi:type="dcterms:W3CDTF">2020-10-07T10:10:29Z</dcterms:modified>
</cp:coreProperties>
</file>