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W:\Commun\MARKETING\DOCUMENTS PRESENTATION PRODUIT\PPT iCare client\EN\"/>
    </mc:Choice>
  </mc:AlternateContent>
  <bookViews>
    <workbookView xWindow="0" yWindow="0" windowWidth="24525" windowHeight="21495" activeTab="1"/>
  </bookViews>
  <sheets>
    <sheet name="Investment" sheetId="1" r:id="rId1"/>
    <sheet name="Profits &amp; returns" sheetId="4" r:id="rId2"/>
    <sheet name="Depreciation" sheetId="3" r:id="rId3"/>
  </sheets>
  <calcPr calcId="152511" concurrentCalc="0"/>
  <extLst>
    <ext xmlns:x15="http://schemas.microsoft.com/office/spreadsheetml/2010/11/main" uri="{140A7094-0E35-4892-8432-C4D2E57EDEB5}">
      <x15:workbookPr chartTrackingRefBase="1"/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6" i="4" l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A7" i="3"/>
  <c r="A6" i="3"/>
  <c r="A5" i="3"/>
  <c r="A4" i="3"/>
  <c r="A3" i="3"/>
  <c r="D8" i="4"/>
  <c r="D7" i="4"/>
  <c r="F17" i="4"/>
  <c r="D17" i="4"/>
  <c r="B17" i="4"/>
  <c r="D9" i="4"/>
  <c r="D10" i="4"/>
  <c r="D18" i="4"/>
  <c r="D19" i="4"/>
  <c r="D20" i="4"/>
  <c r="B18" i="4"/>
  <c r="B19" i="4"/>
  <c r="B20" i="4"/>
  <c r="F18" i="4"/>
  <c r="F19" i="4"/>
  <c r="F20" i="4"/>
</calcChain>
</file>

<file path=xl/sharedStrings.xml><?xml version="1.0" encoding="utf-8"?>
<sst xmlns="http://schemas.openxmlformats.org/spreadsheetml/2006/main" count="77" uniqueCount="55">
  <si>
    <t>D400 100 501</t>
  </si>
  <si>
    <t>iCare+</t>
  </si>
  <si>
    <t>D200 150 500</t>
  </si>
  <si>
    <t>D300 100 000</t>
  </si>
  <si>
    <t>D300 110 002</t>
  </si>
  <si>
    <t>-</t>
  </si>
  <si>
    <t>Autoclave</t>
  </si>
  <si>
    <t>D300 110 000</t>
  </si>
  <si>
    <t>D300 110 001</t>
  </si>
  <si>
    <t>D300 120 001</t>
  </si>
  <si>
    <t>D300 120 002</t>
  </si>
  <si>
    <t>D300 120 000</t>
  </si>
  <si>
    <t>D300 120 003</t>
  </si>
  <si>
    <t>Reference</t>
  </si>
  <si>
    <t>Amount of the investment</t>
  </si>
  <si>
    <t>Description</t>
  </si>
  <si>
    <t>Qty</t>
  </si>
  <si>
    <t>Price</t>
  </si>
  <si>
    <t>TOTAL OF :</t>
  </si>
  <si>
    <t>Light cable</t>
  </si>
  <si>
    <t>HD Hysteroscope 2,9mm &amp; 30°</t>
  </si>
  <si>
    <t>Diagnostic sheath 4mm</t>
  </si>
  <si>
    <t>Outer operating sheath 5,5mm</t>
  </si>
  <si>
    <t>Inner operating sheath 4,9mm, 7Fr. Op. canal</t>
  </si>
  <si>
    <t>Alligator forceps 7Fr. 34cm</t>
  </si>
  <si>
    <t>Biopsy forceps 7Fr. 34cm</t>
  </si>
  <si>
    <t>Cissors 7Fr. 34cm</t>
  </si>
  <si>
    <t>IUD grasping forceps 7Fr. 34cm</t>
  </si>
  <si>
    <t>Cloud storage for 3 years</t>
  </si>
  <si>
    <t>Cloud storage for 5 years</t>
  </si>
  <si>
    <t>3 year iCare+ maintenance</t>
  </si>
  <si>
    <t>5 year iCare+ maintenance</t>
  </si>
  <si>
    <t>Products depreciation</t>
  </si>
  <si>
    <t>Number of acts to be performed
per month</t>
  </si>
  <si>
    <t>For depreciation in
(number of years)</t>
  </si>
  <si>
    <t>Some examples</t>
  </si>
  <si>
    <t>Low hypothesis</t>
  </si>
  <si>
    <t>Number of acts / month</t>
  </si>
  <si>
    <t>Price applied</t>
  </si>
  <si>
    <t>Full depreciation in</t>
  </si>
  <si>
    <t>5 years</t>
  </si>
  <si>
    <t>Turnover achieved</t>
  </si>
  <si>
    <r>
      <t xml:space="preserve">Costs
</t>
    </r>
    <r>
      <rPr>
        <i/>
        <sz val="9"/>
        <color theme="1"/>
        <rFont val="Calibri"/>
        <family val="2"/>
        <scheme val="minor"/>
      </rPr>
      <t>(investment + consumables)</t>
    </r>
  </si>
  <si>
    <t>Profits</t>
  </si>
  <si>
    <t>Return on investment</t>
  </si>
  <si>
    <t>Costs
(investment + consumables)</t>
  </si>
  <si>
    <t>Average hypothesis</t>
  </si>
  <si>
    <t>High hypothesis</t>
  </si>
  <si>
    <t>Your data</t>
  </si>
  <si>
    <t>Gross margin per act</t>
  </si>
  <si>
    <t>Turnover achieved on the period</t>
  </si>
  <si>
    <t>Costs on the period
(investment + consumables)</t>
  </si>
  <si>
    <t>Profits on the period</t>
  </si>
  <si>
    <t>Average cost per hysteroscopy
(consumables &amp; other expenses)</t>
  </si>
  <si>
    <t>Full depreciation in
(years)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</si>
</sst>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\ &quot;€&quot;"/>
    <numFmt numFmtId="165" formatCode="#,##0.00\ _€"/>
    <numFmt numFmtId="166" formatCode="0.0%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2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85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2F2F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9" fillId="0" borderId="0" applyNumberFormat="0" applyFill="0" applyBorder="0" applyAlignment="0" applyProtection="0"/>
  </cellStyleXfs>
  <cellXfs count="72">
    <xf numFmtId="0" fontId="0" fillId="0" borderId="0" xfId="0"/>
    <xf numFmtId="0" fontId="0" fillId="0" borderId="0" xfId="0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/>
    </xf>
    <xf numFmtId="165" fontId="0" fillId="0" borderId="0" xfId="0" applyNumberFormat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165" fontId="0" fillId="4" borderId="0" xfId="0" applyNumberForma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center" vertical="center" wrapText="1"/>
    </xf>
    <xf numFmtId="0" fontId="0" fillId="4" borderId="0" xfId="0" applyFill="1" applyAlignment="1" applyProtection="1">
      <alignment horizontal="center" vertical="center"/>
    </xf>
    <xf numFmtId="0" fontId="0" fillId="4" borderId="0" xfId="0" applyFill="1"/>
    <xf numFmtId="0" fontId="4" fillId="4" borderId="0" xfId="0" applyFont="1" applyFill="1" applyAlignment="1" applyProtection="1">
      <alignment horizontal="center" vertical="center"/>
    </xf>
    <xf numFmtId="0" fontId="0" fillId="7" borderId="3" xfId="0" applyFill="1" applyBorder="1" applyAlignment="1" applyProtection="1">
      <alignment horizontal="center" vertical="center"/>
    </xf>
    <xf numFmtId="0" fontId="0" fillId="7" borderId="6" xfId="0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/>
    </xf>
    <xf numFmtId="164" fontId="0" fillId="7" borderId="7" xfId="0" applyNumberFormat="1" applyFill="1" applyBorder="1" applyAlignment="1" applyProtection="1">
      <alignment horizontal="center" vertical="center"/>
    </xf>
    <xf numFmtId="0" fontId="0" fillId="7" borderId="7" xfId="0" applyFill="1" applyBorder="1" applyAlignment="1" applyProtection="1">
      <alignment horizontal="center" vertical="center"/>
    </xf>
    <xf numFmtId="0" fontId="0" fillId="7" borderId="0" xfId="0" applyFill="1" applyBorder="1" applyAlignment="1" applyProtection="1">
      <alignment horizontal="center" vertical="center" wrapText="1"/>
    </xf>
    <xf numFmtId="0" fontId="0" fillId="9" borderId="8" xfId="0" applyFill="1" applyBorder="1" applyAlignment="1" applyProtection="1">
      <alignment horizontal="center" vertical="center"/>
    </xf>
    <xf numFmtId="0" fontId="0" fillId="9" borderId="6" xfId="0" applyFill="1" applyBorder="1" applyAlignment="1" applyProtection="1">
      <alignment horizontal="center" vertical="center"/>
    </xf>
    <xf numFmtId="0" fontId="0" fillId="9" borderId="5" xfId="0" applyFill="1" applyBorder="1" applyAlignment="1" applyProtection="1">
      <alignment horizontal="center" vertical="center"/>
    </xf>
    <xf numFmtId="164" fontId="0" fillId="9" borderId="7" xfId="0" applyNumberFormat="1" applyFill="1" applyBorder="1" applyAlignment="1" applyProtection="1">
      <alignment horizontal="center" vertical="center"/>
    </xf>
    <xf numFmtId="0" fontId="0" fillId="9" borderId="7" xfId="0" applyFill="1" applyBorder="1" applyAlignment="1" applyProtection="1">
      <alignment horizontal="center" vertical="center"/>
    </xf>
    <xf numFmtId="0" fontId="0" fillId="9" borderId="5" xfId="0" applyFill="1" applyBorder="1" applyAlignment="1" applyProtection="1">
      <alignment horizontal="center" vertical="center" wrapText="1"/>
    </xf>
    <xf numFmtId="0" fontId="0" fillId="7" borderId="1" xfId="0" applyFill="1" applyBorder="1" applyAlignment="1" applyProtection="1">
      <alignment horizontal="center" vertical="center" wrapText="1"/>
    </xf>
    <xf numFmtId="166" fontId="0" fillId="7" borderId="9" xfId="0" applyNumberFormat="1" applyFill="1" applyBorder="1" applyAlignment="1" applyProtection="1">
      <alignment horizontal="center" vertical="center"/>
    </xf>
    <xf numFmtId="0" fontId="0" fillId="9" borderId="10" xfId="0" applyFill="1" applyBorder="1" applyAlignment="1" applyProtection="1">
      <alignment horizontal="center" vertical="center" wrapText="1"/>
    </xf>
    <xf numFmtId="166" fontId="0" fillId="9" borderId="9" xfId="0" applyNumberFormat="1" applyFill="1" applyBorder="1" applyAlignment="1" applyProtection="1">
      <alignment horizontal="center" vertical="center"/>
    </xf>
    <xf numFmtId="0" fontId="0" fillId="10" borderId="8" xfId="0" applyFill="1" applyBorder="1" applyAlignment="1" applyProtection="1">
      <alignment horizontal="center" vertical="center"/>
    </xf>
    <xf numFmtId="0" fontId="0" fillId="10" borderId="6" xfId="0" applyFill="1" applyBorder="1" applyAlignment="1" applyProtection="1">
      <alignment horizontal="center" vertical="center"/>
    </xf>
    <xf numFmtId="0" fontId="0" fillId="10" borderId="5" xfId="0" applyFill="1" applyBorder="1" applyAlignment="1" applyProtection="1">
      <alignment horizontal="center" vertical="center"/>
    </xf>
    <xf numFmtId="164" fontId="0" fillId="10" borderId="7" xfId="0" applyNumberFormat="1" applyFill="1" applyBorder="1" applyAlignment="1" applyProtection="1">
      <alignment horizontal="center" vertical="center"/>
    </xf>
    <xf numFmtId="0" fontId="0" fillId="10" borderId="7" xfId="0" applyFill="1" applyBorder="1" applyAlignment="1" applyProtection="1">
      <alignment horizontal="center" vertical="center"/>
    </xf>
    <xf numFmtId="0" fontId="0" fillId="10" borderId="5" xfId="0" applyFill="1" applyBorder="1" applyAlignment="1" applyProtection="1">
      <alignment horizontal="center" vertical="center" wrapText="1"/>
    </xf>
    <xf numFmtId="0" fontId="0" fillId="10" borderId="10" xfId="0" applyFill="1" applyBorder="1" applyAlignment="1" applyProtection="1">
      <alignment horizontal="center" vertical="center" wrapText="1"/>
    </xf>
    <xf numFmtId="166" fontId="0" fillId="10" borderId="9" xfId="0" applyNumberFormat="1" applyFill="1" applyBorder="1" applyAlignment="1" applyProtection="1">
      <alignment horizontal="center" vertical="center"/>
    </xf>
    <xf numFmtId="165" fontId="0" fillId="4" borderId="0" xfId="0" applyNumberFormat="1" applyFill="1" applyBorder="1" applyAlignment="1" applyProtection="1">
      <alignment horizontal="center" vertical="center"/>
    </xf>
    <xf numFmtId="0" fontId="0" fillId="4" borderId="0" xfId="0" applyFill="1" applyBorder="1"/>
    <xf numFmtId="0" fontId="2" fillId="4" borderId="0" xfId="0" applyFont="1" applyFill="1" applyBorder="1" applyAlignment="1" applyProtection="1">
      <alignment vertical="center"/>
    </xf>
    <xf numFmtId="0" fontId="6" fillId="4" borderId="0" xfId="0" applyFont="1" applyFill="1" applyBorder="1" applyAlignment="1" applyProtection="1">
      <alignment vertical="center"/>
    </xf>
    <xf numFmtId="0" fontId="3" fillId="4" borderId="0" xfId="0" applyFont="1" applyFill="1" applyBorder="1" applyAlignment="1" applyProtection="1">
      <alignment vertical="center" wrapText="1"/>
    </xf>
    <xf numFmtId="0" fontId="7" fillId="4" borderId="0" xfId="0" applyFont="1" applyFill="1" applyBorder="1" applyAlignment="1" applyProtection="1">
      <alignment horizontal="left" vertical="center"/>
    </xf>
    <xf numFmtId="164" fontId="0" fillId="13" borderId="4" xfId="0" applyNumberFormat="1" applyFont="1" applyFill="1" applyBorder="1" applyAlignment="1" applyProtection="1">
      <alignment horizontal="center" vertical="center"/>
    </xf>
    <xf numFmtId="164" fontId="0" fillId="13" borderId="4" xfId="0" applyNumberFormat="1" applyFont="1" applyFill="1" applyBorder="1" applyAlignment="1" applyProtection="1">
      <alignment horizontal="center" vertical="center" wrapText="1"/>
    </xf>
    <xf numFmtId="164" fontId="1" fillId="13" borderId="4" xfId="0" applyNumberFormat="1" applyFont="1" applyFill="1" applyBorder="1" applyAlignment="1" applyProtection="1">
      <alignment horizontal="center" vertical="center"/>
    </xf>
    <xf numFmtId="164" fontId="1" fillId="13" borderId="4" xfId="0" applyNumberFormat="1" applyFont="1" applyFill="1" applyBorder="1" applyAlignment="1" applyProtection="1">
      <alignment horizontal="center" vertical="center" wrapText="1"/>
    </xf>
    <xf numFmtId="166" fontId="1" fillId="13" borderId="4" xfId="0" applyNumberFormat="1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1" fillId="5" borderId="4" xfId="0" applyFont="1" applyFill="1" applyBorder="1" applyAlignment="1" applyProtection="1">
      <alignment horizontal="center" vertical="center"/>
      <protection locked="0"/>
    </xf>
    <xf numFmtId="0" fontId="4" fillId="2" borderId="10" xfId="0" applyFont="1" applyFill="1" applyBorder="1" applyAlignment="1" applyProtection="1">
      <alignment horizontal="center" vertical="center"/>
    </xf>
    <xf numFmtId="165" fontId="4" fillId="2" borderId="9" xfId="0" applyNumberFormat="1" applyFont="1" applyFill="1" applyBorder="1" applyAlignment="1" applyProtection="1">
      <alignment horizontal="center" vertical="center"/>
    </xf>
    <xf numFmtId="0" fontId="0" fillId="4" borderId="5" xfId="0" applyFill="1" applyBorder="1" applyAlignment="1" applyProtection="1">
      <alignment horizontal="center" vertical="center"/>
    </xf>
    <xf numFmtId="0" fontId="1" fillId="5" borderId="0" xfId="0" applyFont="1" applyFill="1" applyBorder="1" applyAlignment="1" applyProtection="1">
      <alignment horizontal="center" vertical="center"/>
      <protection locked="0"/>
    </xf>
    <xf numFmtId="164" fontId="0" fillId="4" borderId="7" xfId="0" applyNumberFormat="1" applyFill="1" applyBorder="1" applyAlignment="1" applyProtection="1">
      <alignment horizontal="center" vertical="center"/>
    </xf>
    <xf numFmtId="0" fontId="0" fillId="4" borderId="10" xfId="0" applyFill="1" applyBorder="1" applyAlignment="1" applyProtection="1">
      <alignment horizontal="center" vertical="center"/>
    </xf>
    <xf numFmtId="0" fontId="0" fillId="4" borderId="1" xfId="0" applyFill="1" applyBorder="1" applyAlignment="1" applyProtection="1">
      <alignment horizontal="center" vertical="center"/>
    </xf>
    <xf numFmtId="0" fontId="3" fillId="4" borderId="1" xfId="0" applyFont="1" applyFill="1" applyBorder="1" applyAlignment="1" applyProtection="1">
      <alignment horizontal="center" vertical="center"/>
    </xf>
    <xf numFmtId="164" fontId="3" fillId="4" borderId="9" xfId="0" applyNumberFormat="1" applyFont="1" applyFill="1" applyBorder="1" applyAlignment="1" applyProtection="1">
      <alignment horizontal="center" vertical="center"/>
    </xf>
    <xf numFmtId="0" fontId="1" fillId="5" borderId="1" xfId="0" applyFont="1" applyFill="1" applyBorder="1" applyAlignment="1" applyProtection="1">
      <alignment horizontal="center" vertical="center"/>
      <protection locked="0"/>
    </xf>
    <xf numFmtId="164" fontId="0" fillId="4" borderId="9" xfId="0" applyNumberFormat="1" applyFill="1" applyBorder="1" applyAlignment="1" applyProtection="1">
      <alignment horizontal="center" vertical="center"/>
    </xf>
    <xf numFmtId="0" fontId="0" fillId="4" borderId="0" xfId="0" applyFill="1" applyAlignment="1" applyProtection="1">
      <alignment horizontal="center" vertical="center"/>
    </xf>
    <xf numFmtId="164" fontId="1" fillId="5" borderId="4" xfId="0" applyNumberFormat="1" applyFont="1" applyFill="1" applyBorder="1" applyAlignment="1" applyProtection="1">
      <alignment horizontal="center" vertical="center"/>
    </xf>
    <xf numFmtId="164" fontId="1" fillId="14" borderId="4" xfId="0" applyNumberFormat="1" applyFont="1" applyFill="1" applyBorder="1" applyAlignment="1" applyProtection="1">
      <alignment horizontal="center" vertical="center"/>
    </xf>
    <xf numFmtId="0" fontId="2" fillId="3" borderId="11" xfId="0" applyFont="1" applyFill="1" applyBorder="1" applyAlignment="1" applyProtection="1">
      <alignment horizontal="center" vertical="center"/>
    </xf>
    <xf numFmtId="0" fontId="2" fillId="3" borderId="2" xfId="0" applyFont="1" applyFill="1" applyBorder="1" applyAlignment="1" applyProtection="1">
      <alignment horizontal="center" vertical="center"/>
    </xf>
    <xf numFmtId="0" fontId="2" fillId="3" borderId="12" xfId="0" applyFont="1" applyFill="1" applyBorder="1" applyAlignment="1" applyProtection="1">
      <alignment horizontal="center" vertical="center"/>
    </xf>
    <xf numFmtId="0" fontId="0" fillId="4" borderId="0" xfId="0" applyFill="1" applyBorder="1" applyAlignment="1" applyProtection="1">
      <alignment horizontal="center" vertical="center"/>
    </xf>
    <xf numFmtId="0" fontId="6" fillId="6" borderId="4" xfId="0" applyFont="1" applyFill="1" applyBorder="1" applyAlignment="1" applyProtection="1">
      <alignment horizontal="center" vertical="center"/>
    </xf>
    <xf numFmtId="0" fontId="6" fillId="8" borderId="4" xfId="0" applyFont="1" applyFill="1" applyBorder="1" applyAlignment="1" applyProtection="1">
      <alignment horizontal="center" vertical="center"/>
    </xf>
    <xf numFmtId="0" fontId="2" fillId="3" borderId="1" xfId="0" applyFont="1" applyFill="1" applyBorder="1" applyAlignment="1" applyProtection="1">
      <alignment horizontal="center" vertical="center"/>
    </xf>
    <xf numFmtId="0" fontId="2" fillId="3" borderId="9" xfId="0" applyFont="1" applyFill="1" applyBorder="1" applyAlignment="1" applyProtection="1">
      <alignment horizontal="center" vertical="center"/>
    </xf>
    <xf numFmtId="0" fontId="6" fillId="11" borderId="4" xfId="0" applyFont="1" applyFill="1" applyBorder="1" applyAlignment="1" applyProtection="1">
      <alignment horizontal="center" vertical="center"/>
    </xf>
    <xf numFmtId="0" fontId="2" fillId="12" borderId="4" xfId="0" applyFont="1" applyFill="1" applyBorder="1" applyAlignment="1" applyProtection="1">
      <alignment horizontal="center" vertical="center"/>
    </xf>
  </cellXfs>
  <cellStyles count="7">
    <cellStyle name="Lien hypertexte" xfId="1" builtinId="8" hidden="1"/>
    <cellStyle name="Lien hypertexte" xfId="3" builtinId="8" hidden="1"/>
    <cellStyle name="Lien hypertexte" xfId="5" builtinId="8" hidden="1"/>
    <cellStyle name="Lien hypertexte visité" xfId="2" builtinId="9" hidden="1"/>
    <cellStyle name="Lien hypertexte visité" xfId="4" builtinId="9" hidden="1"/>
    <cellStyle name="Lien hypertexte visité" xfId="6" builtinId="9" hidden="1"/>
    <cellStyle name="Normal" xfId="0" builtinId="0"/>
  </cellStyles>
  <dxfs count="0"/>
  <tableStyles count="0" defaultTableStyle="TableStyleMedium2" defaultPivotStyle="PivotStyleLight16"/>
  <colors>
    <mruColors>
      <color rgb="FFFF8585"/>
      <color rgb="FFFF4B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r>
              <a:rPr lang="fr-FR" b="1" i="0">
                <a:effectLst/>
              </a:rPr>
              <a:t>Depreciation period of equipment based on the number of acts per month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2"/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 w="317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Depreciation!$B$3:$B$7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Depreciation!$A$3:$A$7</c:f>
              <c:numCache>
                <c:formatCode>General</c:formatCode>
                <c:ptCount val="5"/>
                <c:pt idx="0">
                  <c:v>26</c:v>
                </c:pt>
                <c:pt idx="1">
                  <c:v>13</c:v>
                </c:pt>
                <c:pt idx="2">
                  <c:v>9</c:v>
                </c:pt>
                <c:pt idx="3">
                  <c:v>7</c:v>
                </c:pt>
                <c:pt idx="4">
                  <c:v>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64618992"/>
        <c:axId val="164620112"/>
      </c:lineChart>
      <c:catAx>
        <c:axId val="1646189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Number of years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2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620112"/>
        <c:crosses val="autoZero"/>
        <c:auto val="1"/>
        <c:lblAlgn val="ctr"/>
        <c:lblOffset val="100"/>
        <c:noMultiLvlLbl val="0"/>
      </c:catAx>
      <c:valAx>
        <c:axId val="16462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2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900" b="1" i="0" u="none" strike="noStrike" kern="1200" baseline="0">
                    <a:solidFill>
                      <a:schemeClr val="tx2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Number of acts per month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900" b="1" i="0" u="none" strike="noStrike" kern="1200" baseline="0">
                  <a:solidFill>
                    <a:schemeClr val="tx2"/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2"/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64618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2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1">
  <cs:axisTitle>
    <cs:lnRef idx="0"/>
    <cs:fillRef idx="0"/>
    <cs:effectRef idx="0"/>
    <cs:fontRef idx="minor">
      <a:schemeClr val="tx2"/>
    </cs:fontRef>
    <cs:defRPr sz="900" b="1" kern="1200"/>
  </cs:axisTitle>
  <cs:category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2"/>
    </cs:fontRef>
    <cs:defRPr sz="900" kern="1200"/>
  </cs:dataLabel>
  <cs:dataLabelCallout>
    <cs:lnRef idx="0"/>
    <cs:fillRef idx="0"/>
    <cs:effectRef idx="0"/>
    <cs:fontRef idx="minor">
      <a:schemeClr val="dk2">
        <a:lumMod val="7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2"/>
    <cs:fontRef idx="minor">
      <a:schemeClr val="tx2"/>
    </cs:fontRef>
  </cs:dataPoint>
  <cs:dataPoint3D>
    <cs:lnRef idx="0"/>
    <cs:fillRef idx="3">
      <cs:styleClr val="auto"/>
    </cs:fillRef>
    <cs:effectRef idx="2"/>
    <cs:fontRef idx="minor">
      <a:schemeClr val="tx2"/>
    </cs:fontRef>
  </cs:dataPoint3D>
  <cs:dataPointLine>
    <cs:lnRef idx="0">
      <cs:styleClr val="auto"/>
    </cs:lnRef>
    <cs:fillRef idx="3"/>
    <cs:effectRef idx="2"/>
    <cs:fontRef idx="minor">
      <a:schemeClr val="tx2"/>
    </cs:fontRef>
    <cs:spPr>
      <a:ln w="31750" cap="rnd">
        <a:solidFill>
          <a:schemeClr val="phClr"/>
        </a:solidFill>
        <a:round/>
      </a:ln>
    </cs:spPr>
  </cs:dataPointLine>
  <cs:dataPointMarker>
    <cs:lnRef idx="0"/>
    <cs:fillRef idx="3">
      <cs:styleClr val="auto"/>
    </cs:fillRef>
    <cs:effectRef idx="2"/>
    <cs:fontRef idx="minor">
      <a:schemeClr val="tx2"/>
    </cs:fontRef>
    <cs:spPr>
      <a:ln w="12700">
        <a:solidFill>
          <a:schemeClr val="lt2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2"/>
    <cs:fontRef idx="minor">
      <a:schemeClr val="tx2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2"/>
    </cs:fontRef>
    <cs:spPr>
      <a:ln w="9525">
        <a:solidFill>
          <a:schemeClr val="tx2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2"/>
    </cs:fontRef>
    <cs:spPr>
      <a:ln w="9525">
        <a:solidFill>
          <a:schemeClr val="tx2">
            <a:lumMod val="75000"/>
          </a:schemeClr>
        </a:solidFill>
        <a:round/>
      </a:ln>
    </cs:spPr>
  </cs:errorBar>
  <cs:floor>
    <cs:lnRef idx="0"/>
    <cs:fillRef idx="0"/>
    <cs:effectRef idx="0"/>
    <cs:fontRef idx="minor">
      <a:schemeClr val="tx2"/>
    </cs:fontRef>
  </cs:floor>
  <cs:gridlineMajor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2"/>
    </cs:fontRef>
    <cs:spPr>
      <a:ln>
        <a:solidFill>
          <a:schemeClr val="tx2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2"/>
    </cs:fontRef>
    <cs:defRPr sz="900" kern="1200"/>
  </cs:legend>
  <cs:plotArea>
    <cs:lnRef idx="0"/>
    <cs:fillRef idx="0"/>
    <cs:effectRef idx="0"/>
    <cs:fontRef idx="minor">
      <a:schemeClr val="tx2"/>
    </cs:fontRef>
  </cs:plotArea>
  <cs:plotArea3D>
    <cs:lnRef idx="0"/>
    <cs:fillRef idx="0"/>
    <cs:effectRef idx="0"/>
    <cs:fontRef idx="minor">
      <a:schemeClr val="tx2"/>
    </cs:fontRef>
  </cs:plotArea3D>
  <cs:seriesAxis>
    <cs:lnRef idx="0"/>
    <cs:fillRef idx="0"/>
    <cs:effectRef idx="0"/>
    <cs:fontRef idx="minor">
      <a:schemeClr val="tx2"/>
    </cs:fontRef>
    <cs:spPr>
      <a:ln w="9525" cap="flat" cmpd="sng" algn="ctr">
        <a:solidFill>
          <a:schemeClr val="tx2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2"/>
    </cs:fontRef>
    <cs:spPr>
      <a:ln w="9525">
        <a:solidFill>
          <a:schemeClr val="tx2">
            <a:lumMod val="60000"/>
            <a:lumOff val="4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tx2"/>
    </cs:fontRef>
    <cs:defRPr sz="1600" b="1" kern="1200"/>
  </cs:title>
  <cs:trendline>
    <cs:lnRef idx="0">
      <cs:styleClr val="auto"/>
    </cs:lnRef>
    <cs:fillRef idx="0"/>
    <cs:effectRef idx="0"/>
    <cs:fontRef idx="minor">
      <a:schemeClr val="tx2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2"/>
    </cs:fontRef>
    <cs:defRPr sz="900" kern="1200"/>
  </cs:trendlineLabel>
  <cs:upBar>
    <cs:lnRef idx="0"/>
    <cs:fillRef idx="0"/>
    <cs:effectRef idx="0"/>
    <cs:fontRef idx="minor">
      <a:schemeClr val="tx2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2"/>
    </cs:fontRef>
    <cs:defRPr sz="900" kern="1200"/>
  </cs:valueAxis>
  <cs:wall>
    <cs:lnRef idx="0"/>
    <cs:fillRef idx="0"/>
    <cs:effectRef idx="0"/>
    <cs:fontRef idx="minor">
      <a:schemeClr val="tx2"/>
    </cs:fontRef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298451</xdr:colOff>
      <xdr:row>0</xdr:row>
      <xdr:rowOff>114301</xdr:rowOff>
    </xdr:from>
    <xdr:to>
      <xdr:col>5</xdr:col>
      <xdr:colOff>371475</xdr:colOff>
      <xdr:row>9</xdr:row>
      <xdr:rowOff>133351</xdr:rowOff>
    </xdr:to>
    <xdr:graphicFrame macro="">
      <xdr:nvGraphicFramePr>
        <xdr:cNvPr id="3" name="Graphique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2"/>
  <sheetViews>
    <sheetView workbookViewId="0">
      <selection activeCell="B21" sqref="B21"/>
    </sheetView>
  </sheetViews>
  <sheetFormatPr baseColWidth="10" defaultColWidth="24.7109375" defaultRowHeight="21.75" customHeight="1" x14ac:dyDescent="0.25"/>
  <cols>
    <col min="1" max="1" width="29.85546875" style="1" customWidth="1"/>
    <col min="2" max="2" width="42.140625" style="1" customWidth="1"/>
    <col min="3" max="3" width="17.85546875" style="1" customWidth="1"/>
    <col min="4" max="4" width="26.7109375" style="3" customWidth="1"/>
    <col min="5" max="9" width="24.7109375" style="8"/>
    <col min="10" max="16384" width="24.7109375" style="1"/>
  </cols>
  <sheetData>
    <row r="1" spans="1:9" ht="27" customHeight="1" x14ac:dyDescent="0.25">
      <c r="A1" s="62" t="s">
        <v>14</v>
      </c>
      <c r="B1" s="63"/>
      <c r="C1" s="63"/>
      <c r="D1" s="64"/>
    </row>
    <row r="2" spans="1:9" s="2" customFormat="1" ht="21.75" customHeight="1" x14ac:dyDescent="0.25">
      <c r="A2" s="48" t="s">
        <v>13</v>
      </c>
      <c r="B2" s="6" t="s">
        <v>15</v>
      </c>
      <c r="C2" s="6" t="s">
        <v>16</v>
      </c>
      <c r="D2" s="49" t="s">
        <v>17</v>
      </c>
      <c r="E2" s="10"/>
      <c r="F2" s="10"/>
      <c r="G2" s="10"/>
      <c r="H2" s="10"/>
      <c r="I2" s="10"/>
    </row>
    <row r="3" spans="1:9" ht="21.75" customHeight="1" x14ac:dyDescent="0.25">
      <c r="A3" s="50" t="s">
        <v>0</v>
      </c>
      <c r="B3" s="46" t="s">
        <v>1</v>
      </c>
      <c r="C3" s="51">
        <v>1</v>
      </c>
      <c r="D3" s="52">
        <f>C3*16520</f>
        <v>16520</v>
      </c>
    </row>
    <row r="4" spans="1:9" ht="21.75" customHeight="1" x14ac:dyDescent="0.25">
      <c r="A4" s="50" t="s">
        <v>2</v>
      </c>
      <c r="B4" s="46" t="s">
        <v>19</v>
      </c>
      <c r="C4" s="51">
        <v>1</v>
      </c>
      <c r="D4" s="52">
        <f>C4*299</f>
        <v>299</v>
      </c>
    </row>
    <row r="5" spans="1:9" ht="21.75" customHeight="1" x14ac:dyDescent="0.25">
      <c r="A5" s="50" t="s">
        <v>3</v>
      </c>
      <c r="B5" s="46" t="s">
        <v>20</v>
      </c>
      <c r="C5" s="51">
        <v>2</v>
      </c>
      <c r="D5" s="52">
        <f>C5*2204</f>
        <v>4408</v>
      </c>
    </row>
    <row r="6" spans="1:9" ht="21.75" customHeight="1" x14ac:dyDescent="0.25">
      <c r="A6" s="50" t="s">
        <v>4</v>
      </c>
      <c r="B6" s="46" t="s">
        <v>21</v>
      </c>
      <c r="C6" s="51">
        <v>2</v>
      </c>
      <c r="D6" s="52">
        <f>2*447</f>
        <v>894</v>
      </c>
    </row>
    <row r="7" spans="1:9" ht="21.75" customHeight="1" x14ac:dyDescent="0.25">
      <c r="A7" s="50" t="s">
        <v>7</v>
      </c>
      <c r="B7" s="46" t="s">
        <v>22</v>
      </c>
      <c r="C7" s="51">
        <v>0</v>
      </c>
      <c r="D7" s="52">
        <f>C7*711</f>
        <v>0</v>
      </c>
    </row>
    <row r="8" spans="1:9" ht="21.75" customHeight="1" x14ac:dyDescent="0.25">
      <c r="A8" s="50" t="s">
        <v>8</v>
      </c>
      <c r="B8" s="46" t="s">
        <v>23</v>
      </c>
      <c r="C8" s="51">
        <v>0</v>
      </c>
      <c r="D8" s="52">
        <f>C8*865</f>
        <v>0</v>
      </c>
    </row>
    <row r="9" spans="1:9" ht="21.75" customHeight="1" x14ac:dyDescent="0.25">
      <c r="A9" s="50" t="s">
        <v>9</v>
      </c>
      <c r="B9" s="46" t="s">
        <v>24</v>
      </c>
      <c r="C9" s="51">
        <v>0</v>
      </c>
      <c r="D9" s="52">
        <f>C9*367</f>
        <v>0</v>
      </c>
    </row>
    <row r="10" spans="1:9" ht="21.75" customHeight="1" x14ac:dyDescent="0.25">
      <c r="A10" s="50" t="s">
        <v>10</v>
      </c>
      <c r="B10" s="46" t="s">
        <v>25</v>
      </c>
      <c r="C10" s="51">
        <v>0</v>
      </c>
      <c r="D10" s="52">
        <f>C10*367</f>
        <v>0</v>
      </c>
    </row>
    <row r="11" spans="1:9" ht="21.75" customHeight="1" x14ac:dyDescent="0.25">
      <c r="A11" s="50" t="s">
        <v>11</v>
      </c>
      <c r="B11" s="46" t="s">
        <v>26</v>
      </c>
      <c r="C11" s="51">
        <v>0</v>
      </c>
      <c r="D11" s="52">
        <f>C11*367</f>
        <v>0</v>
      </c>
    </row>
    <row r="12" spans="1:9" ht="21.75" customHeight="1" x14ac:dyDescent="0.25">
      <c r="A12" s="50" t="s">
        <v>12</v>
      </c>
      <c r="B12" s="46" t="s">
        <v>27</v>
      </c>
      <c r="C12" s="51">
        <v>0</v>
      </c>
      <c r="D12" s="52">
        <f>C12*367</f>
        <v>0</v>
      </c>
    </row>
    <row r="13" spans="1:9" ht="21.75" customHeight="1" x14ac:dyDescent="0.25">
      <c r="A13" s="50" t="s">
        <v>5</v>
      </c>
      <c r="B13" s="46" t="s">
        <v>28</v>
      </c>
      <c r="C13" s="51">
        <v>0</v>
      </c>
      <c r="D13" s="52">
        <f>C13*405</f>
        <v>0</v>
      </c>
    </row>
    <row r="14" spans="1:9" ht="21.75" customHeight="1" x14ac:dyDescent="0.25">
      <c r="A14" s="50" t="s">
        <v>5</v>
      </c>
      <c r="B14" s="46" t="s">
        <v>29</v>
      </c>
      <c r="C14" s="51">
        <v>1</v>
      </c>
      <c r="D14" s="52">
        <f>C14*945</f>
        <v>945</v>
      </c>
    </row>
    <row r="15" spans="1:9" ht="21.75" customHeight="1" x14ac:dyDescent="0.25">
      <c r="A15" s="50" t="s">
        <v>5</v>
      </c>
      <c r="B15" s="46" t="s">
        <v>30</v>
      </c>
      <c r="C15" s="51">
        <v>0</v>
      </c>
      <c r="D15" s="52">
        <f>10%*D3*C15</f>
        <v>0</v>
      </c>
    </row>
    <row r="16" spans="1:9" ht="21.75" customHeight="1" x14ac:dyDescent="0.25">
      <c r="A16" s="50" t="s">
        <v>5</v>
      </c>
      <c r="B16" s="46" t="s">
        <v>31</v>
      </c>
      <c r="C16" s="51">
        <v>1</v>
      </c>
      <c r="D16" s="52">
        <f>10%*D3*C16*3</f>
        <v>4956</v>
      </c>
    </row>
    <row r="17" spans="1:9" ht="21.75" customHeight="1" x14ac:dyDescent="0.25">
      <c r="A17" s="53" t="s">
        <v>5</v>
      </c>
      <c r="B17" s="54" t="s">
        <v>6</v>
      </c>
      <c r="C17" s="57">
        <v>1</v>
      </c>
      <c r="D17" s="58">
        <f>C17*5000</f>
        <v>5000</v>
      </c>
    </row>
    <row r="18" spans="1:9" ht="21.75" customHeight="1" x14ac:dyDescent="0.25">
      <c r="A18" s="53"/>
      <c r="B18" s="54"/>
      <c r="C18" s="55" t="s">
        <v>18</v>
      </c>
      <c r="D18" s="56">
        <f>SUM(D3:D17)</f>
        <v>33022</v>
      </c>
    </row>
    <row r="19" spans="1:9" ht="21.75" customHeight="1" x14ac:dyDescent="0.25">
      <c r="A19" s="8"/>
      <c r="B19" s="8"/>
      <c r="C19" s="8"/>
      <c r="D19" s="5"/>
    </row>
    <row r="20" spans="1:9" ht="21.75" customHeight="1" x14ac:dyDescent="0.25">
      <c r="A20" s="8"/>
      <c r="B20" s="8"/>
      <c r="C20" s="8"/>
      <c r="D20" s="5"/>
    </row>
    <row r="21" spans="1:9" ht="21.75" customHeight="1" x14ac:dyDescent="0.25">
      <c r="A21" s="8"/>
      <c r="B21" s="8"/>
      <c r="C21" s="8"/>
      <c r="D21" s="5"/>
    </row>
    <row r="22" spans="1:9" ht="21.75" customHeight="1" x14ac:dyDescent="0.25">
      <c r="A22" s="8"/>
      <c r="B22" s="8"/>
      <c r="C22" s="8"/>
      <c r="D22" s="5"/>
    </row>
    <row r="23" spans="1:9" ht="23.25" customHeight="1" x14ac:dyDescent="0.25">
      <c r="A23" s="8"/>
      <c r="B23" s="8"/>
      <c r="C23" s="8"/>
      <c r="D23" s="5"/>
    </row>
    <row r="24" spans="1:9" s="2" customFormat="1" ht="15.75" x14ac:dyDescent="0.25">
      <c r="A24" s="10"/>
      <c r="B24" s="10"/>
      <c r="C24" s="10"/>
      <c r="D24" s="10"/>
      <c r="E24" s="10"/>
      <c r="F24" s="10"/>
      <c r="G24" s="10"/>
      <c r="H24" s="10"/>
      <c r="I24" s="10"/>
    </row>
    <row r="25" spans="1:9" ht="36" customHeight="1" x14ac:dyDescent="0.25">
      <c r="A25" s="8"/>
      <c r="B25" s="8"/>
      <c r="C25" s="8"/>
      <c r="D25" s="5"/>
    </row>
    <row r="26" spans="1:9" ht="36" customHeight="1" x14ac:dyDescent="0.25">
      <c r="A26" s="8"/>
      <c r="B26" s="8"/>
      <c r="C26" s="8"/>
      <c r="D26" s="5"/>
    </row>
    <row r="27" spans="1:9" ht="36" customHeight="1" x14ac:dyDescent="0.25">
      <c r="A27" s="8"/>
      <c r="B27" s="8"/>
      <c r="C27" s="8"/>
      <c r="D27" s="5"/>
    </row>
    <row r="28" spans="1:9" ht="36" customHeight="1" x14ac:dyDescent="0.25">
      <c r="A28" s="8"/>
      <c r="B28" s="8"/>
      <c r="C28" s="8"/>
      <c r="D28" s="5"/>
    </row>
    <row r="29" spans="1:9" ht="36" customHeight="1" x14ac:dyDescent="0.25">
      <c r="A29" s="8"/>
      <c r="B29" s="8"/>
      <c r="C29" s="8"/>
      <c r="D29" s="5"/>
    </row>
    <row r="30" spans="1:9" ht="24.75" customHeight="1" x14ac:dyDescent="0.25"/>
    <row r="31" spans="1:9" ht="24.75" customHeight="1" x14ac:dyDescent="0.25"/>
    <row r="32" spans="1:9" ht="24.75" customHeight="1" x14ac:dyDescent="0.25"/>
  </sheetData>
  <mergeCells count="1">
    <mergeCell ref="A1:D1"/>
  </mergeCells>
  <pageMargins left="0.7" right="0.7" top="0.75" bottom="0.75" header="0.3" footer="0.3"/>
  <pageSetup paperSize="9" scale="46" fitToHeight="0" orientation="portrait" horizontalDpi="0" verticalDpi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0"/>
  <sheetViews>
    <sheetView tabSelected="1" zoomScale="77" zoomScaleNormal="77" zoomScalePageLayoutView="125" workbookViewId="0">
      <selection activeCell="C7" sqref="C7"/>
    </sheetView>
  </sheetViews>
  <sheetFormatPr baseColWidth="10" defaultColWidth="25.42578125" defaultRowHeight="27" customHeight="1" x14ac:dyDescent="0.25"/>
  <cols>
    <col min="1" max="1" width="25.42578125" customWidth="1"/>
    <col min="2" max="2" width="23.85546875" customWidth="1"/>
    <col min="3" max="3" width="30.7109375" bestFit="1" customWidth="1"/>
    <col min="5" max="5" width="25.85546875" style="9" bestFit="1" customWidth="1"/>
    <col min="6" max="9" width="25.42578125" style="9"/>
  </cols>
  <sheetData>
    <row r="1" spans="1:6" s="9" customFormat="1" ht="27" customHeight="1" x14ac:dyDescent="0.25">
      <c r="B1" s="38"/>
      <c r="C1" s="71" t="s">
        <v>48</v>
      </c>
      <c r="D1" s="71"/>
      <c r="E1" s="37"/>
      <c r="F1" s="37"/>
    </row>
    <row r="2" spans="1:6" s="9" customFormat="1" ht="27" customHeight="1" x14ac:dyDescent="0.25">
      <c r="C2" s="41" t="s">
        <v>37</v>
      </c>
      <c r="D2" s="47">
        <v>20</v>
      </c>
      <c r="E2" s="35"/>
      <c r="F2" s="36"/>
    </row>
    <row r="3" spans="1:6" s="9" customFormat="1" ht="27" customHeight="1" x14ac:dyDescent="0.25">
      <c r="C3" s="41" t="s">
        <v>38</v>
      </c>
      <c r="D3" s="60">
        <v>120</v>
      </c>
      <c r="E3" s="35"/>
      <c r="F3" s="36"/>
    </row>
    <row r="4" spans="1:6" s="9" customFormat="1" ht="27" customHeight="1" x14ac:dyDescent="0.25">
      <c r="C4" s="42" t="s">
        <v>53</v>
      </c>
      <c r="D4" s="60">
        <v>10</v>
      </c>
      <c r="E4" s="35"/>
      <c r="F4" s="36"/>
    </row>
    <row r="5" spans="1:6" s="9" customFormat="1" ht="30" x14ac:dyDescent="0.25">
      <c r="A5" s="65"/>
      <c r="B5" s="65"/>
      <c r="C5" s="42" t="s">
        <v>54</v>
      </c>
      <c r="D5" s="47">
        <v>5</v>
      </c>
      <c r="E5" s="40"/>
      <c r="F5" s="36"/>
    </row>
    <row r="6" spans="1:6" s="9" customFormat="1" ht="27" customHeight="1" x14ac:dyDescent="0.25">
      <c r="C6" s="44" t="s">
        <v>49</v>
      </c>
      <c r="D6" s="61">
        <f>D3-D4</f>
        <v>110</v>
      </c>
      <c r="E6" s="35"/>
      <c r="F6" s="36"/>
    </row>
    <row r="7" spans="1:6" s="9" customFormat="1" ht="27" customHeight="1" x14ac:dyDescent="0.25">
      <c r="B7" s="39"/>
      <c r="C7" s="43" t="s">
        <v>50</v>
      </c>
      <c r="D7" s="61">
        <f>D2*12*D5*D3</f>
        <v>144000</v>
      </c>
      <c r="E7" s="35"/>
      <c r="F7" s="36"/>
    </row>
    <row r="8" spans="1:6" s="9" customFormat="1" ht="27" customHeight="1" x14ac:dyDescent="0.25">
      <c r="B8" s="39"/>
      <c r="C8" s="44" t="s">
        <v>51</v>
      </c>
      <c r="D8" s="43">
        <f>Investment!$D$18+(D4*D2*12*D5)</f>
        <v>45022</v>
      </c>
      <c r="E8" s="35"/>
      <c r="F8" s="36"/>
    </row>
    <row r="9" spans="1:6" s="9" customFormat="1" ht="27" customHeight="1" x14ac:dyDescent="0.25">
      <c r="B9" s="39"/>
      <c r="C9" s="43" t="s">
        <v>52</v>
      </c>
      <c r="D9" s="43">
        <f>D7-D8</f>
        <v>98978</v>
      </c>
      <c r="E9" s="35"/>
      <c r="F9" s="36"/>
    </row>
    <row r="10" spans="1:6" s="9" customFormat="1" ht="27.75" customHeight="1" x14ac:dyDescent="0.25">
      <c r="B10" s="39"/>
      <c r="C10" s="43" t="s">
        <v>44</v>
      </c>
      <c r="D10" s="45">
        <f>((D9/Investment!$D$18)^(1/D5)-1)</f>
        <v>0.24550954520163426</v>
      </c>
      <c r="E10" s="35"/>
      <c r="F10" s="36"/>
    </row>
    <row r="11" spans="1:6" s="9" customFormat="1" ht="27" customHeight="1" x14ac:dyDescent="0.25">
      <c r="A11" s="8"/>
      <c r="B11" s="8"/>
      <c r="C11" s="8"/>
      <c r="D11" s="5"/>
      <c r="E11" s="8"/>
    </row>
    <row r="12" spans="1:6" ht="24.75" customHeight="1" x14ac:dyDescent="0.25">
      <c r="A12" s="68" t="s">
        <v>35</v>
      </c>
      <c r="B12" s="68"/>
      <c r="C12" s="68"/>
      <c r="D12" s="68"/>
      <c r="E12" s="68"/>
      <c r="F12" s="69"/>
    </row>
    <row r="13" spans="1:6" s="9" customFormat="1" ht="24.75" customHeight="1" x14ac:dyDescent="0.25">
      <c r="A13" s="66" t="s">
        <v>36</v>
      </c>
      <c r="B13" s="66"/>
      <c r="C13" s="67" t="s">
        <v>46</v>
      </c>
      <c r="D13" s="67"/>
      <c r="E13" s="70" t="s">
        <v>47</v>
      </c>
      <c r="F13" s="70"/>
    </row>
    <row r="14" spans="1:6" s="9" customFormat="1" ht="27" customHeight="1" x14ac:dyDescent="0.25">
      <c r="A14" s="11" t="s">
        <v>37</v>
      </c>
      <c r="B14" s="12">
        <v>12</v>
      </c>
      <c r="C14" s="17" t="s">
        <v>37</v>
      </c>
      <c r="D14" s="18">
        <v>25</v>
      </c>
      <c r="E14" s="27" t="s">
        <v>37</v>
      </c>
      <c r="F14" s="28">
        <v>50</v>
      </c>
    </row>
    <row r="15" spans="1:6" s="9" customFormat="1" ht="27" customHeight="1" x14ac:dyDescent="0.25">
      <c r="A15" s="13" t="s">
        <v>38</v>
      </c>
      <c r="B15" s="14">
        <v>120</v>
      </c>
      <c r="C15" s="19" t="s">
        <v>38</v>
      </c>
      <c r="D15" s="20">
        <v>135</v>
      </c>
      <c r="E15" s="29" t="s">
        <v>38</v>
      </c>
      <c r="F15" s="30">
        <v>150</v>
      </c>
    </row>
    <row r="16" spans="1:6" s="9" customFormat="1" ht="27" customHeight="1" x14ac:dyDescent="0.25">
      <c r="A16" s="13" t="s">
        <v>39</v>
      </c>
      <c r="B16" s="15" t="s">
        <v>40</v>
      </c>
      <c r="C16" s="19" t="s">
        <v>39</v>
      </c>
      <c r="D16" s="21" t="s">
        <v>40</v>
      </c>
      <c r="E16" s="29" t="s">
        <v>39</v>
      </c>
      <c r="F16" s="31" t="s">
        <v>40</v>
      </c>
    </row>
    <row r="17" spans="1:6" s="9" customFormat="1" ht="27" customHeight="1" x14ac:dyDescent="0.25">
      <c r="A17" s="13" t="s">
        <v>41</v>
      </c>
      <c r="B17" s="14">
        <f>B15*B14*12*5</f>
        <v>86400</v>
      </c>
      <c r="C17" s="19" t="s">
        <v>41</v>
      </c>
      <c r="D17" s="20">
        <f>D15*D14*12*5</f>
        <v>202500</v>
      </c>
      <c r="E17" s="29" t="s">
        <v>41</v>
      </c>
      <c r="F17" s="30">
        <f>F15*F14*12*5</f>
        <v>450000</v>
      </c>
    </row>
    <row r="18" spans="1:6" s="9" customFormat="1" ht="27" customHeight="1" x14ac:dyDescent="0.25">
      <c r="A18" s="16" t="s">
        <v>42</v>
      </c>
      <c r="B18" s="14">
        <f>Investment!$D$18+(10*'Profits &amp; returns'!B14*12*5)</f>
        <v>40222</v>
      </c>
      <c r="C18" s="22" t="s">
        <v>45</v>
      </c>
      <c r="D18" s="20">
        <f>Investment!$D$18+(10*'Profits &amp; returns'!D14*12*5)</f>
        <v>48022</v>
      </c>
      <c r="E18" s="32" t="s">
        <v>45</v>
      </c>
      <c r="F18" s="30">
        <f>Investment!$D$18+(10*'Profits &amp; returns'!F14*12*5)</f>
        <v>63022</v>
      </c>
    </row>
    <row r="19" spans="1:6" s="9" customFormat="1" ht="27" customHeight="1" x14ac:dyDescent="0.25">
      <c r="A19" s="13" t="s">
        <v>43</v>
      </c>
      <c r="B19" s="14">
        <f>B17-B18</f>
        <v>46178</v>
      </c>
      <c r="C19" s="19" t="s">
        <v>43</v>
      </c>
      <c r="D19" s="20">
        <f>D17-D18</f>
        <v>154478</v>
      </c>
      <c r="E19" s="29" t="s">
        <v>43</v>
      </c>
      <c r="F19" s="30">
        <f>F17-F18</f>
        <v>386978</v>
      </c>
    </row>
    <row r="20" spans="1:6" s="9" customFormat="1" ht="15" x14ac:dyDescent="0.25">
      <c r="A20" s="23" t="s">
        <v>44</v>
      </c>
      <c r="B20" s="24">
        <f>((B19/Investment!$D$18)^(1/5)-1)</f>
        <v>6.9365944542089109E-2</v>
      </c>
      <c r="C20" s="25" t="s">
        <v>44</v>
      </c>
      <c r="D20" s="26">
        <f>((D19/Investment!$D$18)^(1/5)-1)</f>
        <v>0.36148434820663566</v>
      </c>
      <c r="E20" s="33" t="s">
        <v>44</v>
      </c>
      <c r="F20" s="34">
        <f>((F19/Investment!$D$18)^(1/5)-1)</f>
        <v>0.63597469027986775</v>
      </c>
    </row>
    <row r="21" spans="1:6" s="9" customFormat="1" ht="27" customHeight="1" x14ac:dyDescent="0.25"/>
    <row r="22" spans="1:6" s="9" customFormat="1" ht="27" customHeight="1" x14ac:dyDescent="0.25"/>
    <row r="23" spans="1:6" s="9" customFormat="1" ht="27" customHeight="1" x14ac:dyDescent="0.25"/>
    <row r="24" spans="1:6" s="9" customFormat="1" ht="27" customHeight="1" x14ac:dyDescent="0.25"/>
    <row r="25" spans="1:6" s="9" customFormat="1" ht="27" customHeight="1" x14ac:dyDescent="0.25"/>
    <row r="26" spans="1:6" s="9" customFormat="1" ht="27" customHeight="1" x14ac:dyDescent="0.25"/>
    <row r="27" spans="1:6" s="9" customFormat="1" ht="27" customHeight="1" x14ac:dyDescent="0.25"/>
    <row r="28" spans="1:6" s="9" customFormat="1" ht="27" customHeight="1" x14ac:dyDescent="0.25"/>
    <row r="29" spans="1:6" s="9" customFormat="1" ht="27" customHeight="1" x14ac:dyDescent="0.25"/>
    <row r="30" spans="1:6" s="9" customFormat="1" ht="27" customHeight="1" x14ac:dyDescent="0.25"/>
  </sheetData>
  <mergeCells count="6">
    <mergeCell ref="C1:D1"/>
    <mergeCell ref="A5:B5"/>
    <mergeCell ref="A13:B13"/>
    <mergeCell ref="C13:D13"/>
    <mergeCell ref="A12:F12"/>
    <mergeCell ref="E13:F13"/>
  </mergeCells>
  <pageMargins left="0.7" right="0.7" top="0.75" bottom="0.75" header="0.3" footer="0.3"/>
  <pageSetup paperSize="9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workbookViewId="0">
      <selection activeCell="A8" sqref="A8"/>
    </sheetView>
  </sheetViews>
  <sheetFormatPr baseColWidth="10" defaultColWidth="25.140625" defaultRowHeight="24" customHeight="1" x14ac:dyDescent="0.25"/>
  <cols>
    <col min="1" max="1" width="33.7109375" customWidth="1"/>
    <col min="2" max="2" width="34.140625" customWidth="1"/>
  </cols>
  <sheetData>
    <row r="1" spans="1:11" ht="24" customHeight="1" x14ac:dyDescent="0.25">
      <c r="A1" s="68" t="s">
        <v>32</v>
      </c>
      <c r="B1" s="68"/>
      <c r="C1" s="9"/>
      <c r="D1" s="9"/>
      <c r="E1" s="9"/>
      <c r="F1" s="9"/>
      <c r="G1" s="9"/>
      <c r="H1" s="9"/>
      <c r="I1" s="9"/>
      <c r="J1" s="9"/>
      <c r="K1" s="9"/>
    </row>
    <row r="2" spans="1:11" ht="34.5" customHeight="1" x14ac:dyDescent="0.25">
      <c r="A2" s="7" t="s">
        <v>33</v>
      </c>
      <c r="B2" s="7" t="s">
        <v>34</v>
      </c>
      <c r="C2" s="9"/>
      <c r="D2" s="9"/>
      <c r="E2" s="9"/>
      <c r="F2" s="9"/>
      <c r="G2" s="9"/>
      <c r="H2" s="9"/>
      <c r="I2" s="9"/>
      <c r="J2" s="9"/>
      <c r="K2" s="9"/>
    </row>
    <row r="3" spans="1:11" ht="24" customHeight="1" x14ac:dyDescent="0.25">
      <c r="A3" s="4">
        <f>ROUNDUP(Investment!$D$18/('Profits &amp; returns'!$D$6*12*B3),0)</f>
        <v>26</v>
      </c>
      <c r="B3" s="4">
        <v>1</v>
      </c>
      <c r="C3" s="9"/>
      <c r="D3" s="9"/>
      <c r="E3" s="9"/>
      <c r="F3" s="9"/>
      <c r="G3" s="9"/>
      <c r="H3" s="9"/>
      <c r="I3" s="9"/>
      <c r="J3" s="9"/>
      <c r="K3" s="9"/>
    </row>
    <row r="4" spans="1:11" ht="24" customHeight="1" x14ac:dyDescent="0.25">
      <c r="A4" s="59">
        <f>ROUNDUP(Investment!$D$18/('Profits &amp; returns'!$D$6*12*B4),0)</f>
        <v>13</v>
      </c>
      <c r="B4" s="4">
        <v>2</v>
      </c>
      <c r="C4" s="9"/>
      <c r="D4" s="9"/>
      <c r="E4" s="9"/>
      <c r="F4" s="9"/>
      <c r="G4" s="9"/>
      <c r="H4" s="9"/>
      <c r="I4" s="9"/>
      <c r="J4" s="9"/>
      <c r="K4" s="9"/>
    </row>
    <row r="5" spans="1:11" ht="24" customHeight="1" x14ac:dyDescent="0.25">
      <c r="A5" s="59">
        <f>ROUNDUP(Investment!$D$18/('Profits &amp; returns'!$D$6*12*B5),0)</f>
        <v>9</v>
      </c>
      <c r="B5" s="4">
        <v>3</v>
      </c>
      <c r="C5" s="9"/>
      <c r="D5" s="9"/>
      <c r="E5" s="9"/>
      <c r="F5" s="9"/>
      <c r="G5" s="9"/>
      <c r="H5" s="9"/>
      <c r="I5" s="9"/>
      <c r="J5" s="9"/>
      <c r="K5" s="9"/>
    </row>
    <row r="6" spans="1:11" ht="24" customHeight="1" x14ac:dyDescent="0.25">
      <c r="A6" s="59">
        <f>ROUNDUP(Investment!$D$18/('Profits &amp; returns'!$D$6*12*B6),0)</f>
        <v>7</v>
      </c>
      <c r="B6" s="4">
        <v>4</v>
      </c>
      <c r="C6" s="9"/>
      <c r="D6" s="9"/>
      <c r="E6" s="9"/>
      <c r="F6" s="9"/>
      <c r="G6" s="9"/>
      <c r="H6" s="9"/>
      <c r="I6" s="9"/>
      <c r="J6" s="9"/>
      <c r="K6" s="9"/>
    </row>
    <row r="7" spans="1:11" ht="24" customHeight="1" x14ac:dyDescent="0.25">
      <c r="A7" s="59">
        <f>ROUNDUP(Investment!$D$18/('Profits &amp; returns'!$D$6*12*B7),0)</f>
        <v>6</v>
      </c>
      <c r="B7" s="4">
        <v>5</v>
      </c>
      <c r="C7" s="9"/>
      <c r="D7" s="9"/>
      <c r="E7" s="9"/>
      <c r="F7" s="9"/>
      <c r="G7" s="9"/>
      <c r="H7" s="9"/>
      <c r="I7" s="9"/>
      <c r="J7" s="9"/>
      <c r="K7" s="9"/>
    </row>
    <row r="8" spans="1:11" ht="24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</row>
    <row r="9" spans="1:11" ht="24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</row>
    <row r="10" spans="1:11" ht="24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</row>
    <row r="11" spans="1:11" ht="24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</row>
    <row r="12" spans="1:11" ht="24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</row>
    <row r="13" spans="1:11" ht="24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</row>
    <row r="14" spans="1:11" ht="24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</row>
    <row r="15" spans="1:11" ht="24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</row>
    <row r="16" spans="1:11" ht="24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</row>
    <row r="17" spans="1:11" ht="24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</row>
    <row r="18" spans="1:11" ht="24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</row>
    <row r="19" spans="1:11" s="9" customFormat="1" ht="24" customHeight="1" x14ac:dyDescent="0.25"/>
    <row r="20" spans="1:11" ht="24" customHeight="1" x14ac:dyDescent="0.25">
      <c r="A20" s="9"/>
      <c r="B20" s="9"/>
      <c r="C20" s="9"/>
      <c r="D20" s="9"/>
      <c r="E20" s="9"/>
      <c r="F20" s="9"/>
      <c r="G20" s="9"/>
      <c r="H20" s="9"/>
      <c r="I20" s="9"/>
    </row>
    <row r="21" spans="1:11" ht="24" customHeight="1" x14ac:dyDescent="0.25">
      <c r="A21" s="9"/>
      <c r="B21" s="9"/>
      <c r="C21" s="9"/>
      <c r="D21" s="9"/>
      <c r="E21" s="9"/>
      <c r="F21" s="9"/>
      <c r="G21" s="9"/>
      <c r="H21" s="9"/>
      <c r="I21" s="9"/>
    </row>
    <row r="22" spans="1:11" ht="24" customHeight="1" x14ac:dyDescent="0.25">
      <c r="A22" s="9"/>
      <c r="B22" s="9"/>
      <c r="C22" s="9"/>
      <c r="D22" s="9"/>
      <c r="E22" s="9"/>
      <c r="F22" s="9"/>
      <c r="G22" s="9"/>
      <c r="H22" s="9"/>
      <c r="I22" s="9"/>
    </row>
    <row r="23" spans="1:11" ht="24" customHeight="1" x14ac:dyDescent="0.25">
      <c r="A23" s="9"/>
      <c r="B23" s="9"/>
      <c r="C23" s="9"/>
      <c r="D23" s="9"/>
      <c r="E23" s="9"/>
      <c r="F23" s="9"/>
      <c r="G23" s="9"/>
      <c r="H23" s="9"/>
      <c r="I23" s="9"/>
    </row>
    <row r="24" spans="1:11" ht="24" customHeight="1" x14ac:dyDescent="0.25">
      <c r="A24" s="9"/>
      <c r="B24" s="9"/>
      <c r="C24" s="9"/>
      <c r="D24" s="9"/>
      <c r="E24" s="9"/>
      <c r="F24" s="9"/>
      <c r="G24" s="9"/>
      <c r="H24" s="9"/>
      <c r="I24" s="9"/>
    </row>
    <row r="25" spans="1:11" ht="24" customHeight="1" x14ac:dyDescent="0.25">
      <c r="A25" s="9"/>
      <c r="B25" s="9"/>
      <c r="C25" s="9"/>
      <c r="D25" s="9"/>
      <c r="E25" s="9"/>
      <c r="F25" s="9"/>
      <c r="G25" s="9"/>
      <c r="H25" s="9"/>
      <c r="I25" s="9"/>
    </row>
    <row r="26" spans="1:11" ht="24" customHeight="1" x14ac:dyDescent="0.25">
      <c r="A26" s="9"/>
      <c r="B26" s="9"/>
      <c r="C26" s="9"/>
      <c r="D26" s="9"/>
      <c r="E26" s="9"/>
      <c r="F26" s="9"/>
      <c r="G26" s="9"/>
      <c r="H26" s="9"/>
      <c r="I26" s="9"/>
    </row>
    <row r="27" spans="1:11" ht="24" customHeight="1" x14ac:dyDescent="0.25">
      <c r="A27" s="9"/>
      <c r="B27" s="9"/>
      <c r="C27" s="9"/>
      <c r="D27" s="9"/>
      <c r="E27" s="9"/>
      <c r="F27" s="9"/>
      <c r="G27" s="9"/>
      <c r="H27" s="9"/>
      <c r="I27" s="9"/>
    </row>
    <row r="28" spans="1:11" ht="24" customHeight="1" x14ac:dyDescent="0.25">
      <c r="A28" s="9"/>
      <c r="B28" s="9"/>
      <c r="C28" s="9"/>
      <c r="D28" s="9"/>
      <c r="E28" s="9"/>
      <c r="F28" s="9"/>
      <c r="G28" s="9"/>
      <c r="H28" s="9"/>
      <c r="I28" s="9"/>
    </row>
    <row r="29" spans="1:11" ht="24" customHeight="1" x14ac:dyDescent="0.25">
      <c r="A29" s="9"/>
      <c r="B29" s="9"/>
      <c r="C29" s="9"/>
      <c r="D29" s="9"/>
      <c r="E29" s="9"/>
      <c r="F29" s="9"/>
      <c r="G29" s="9"/>
      <c r="H29" s="9"/>
      <c r="I29" s="9"/>
    </row>
    <row r="30" spans="1:11" ht="24" customHeight="1" x14ac:dyDescent="0.25">
      <c r="A30" s="9"/>
      <c r="B30" s="9"/>
      <c r="C30" s="9"/>
      <c r="D30" s="9"/>
      <c r="E30" s="9"/>
      <c r="F30" s="9"/>
      <c r="G30" s="9"/>
      <c r="H30" s="9"/>
      <c r="I30" s="9"/>
    </row>
    <row r="31" spans="1:11" ht="24" customHeight="1" x14ac:dyDescent="0.25">
      <c r="A31" s="9"/>
      <c r="B31" s="9"/>
      <c r="C31" s="9"/>
      <c r="D31" s="9"/>
      <c r="E31" s="9"/>
      <c r="F31" s="9"/>
      <c r="G31" s="9"/>
      <c r="H31" s="9"/>
      <c r="I31" s="9"/>
    </row>
  </sheetData>
  <mergeCells count="1">
    <mergeCell ref="A1:B1"/>
  </mergeCells>
  <pageMargins left="0.7" right="0.7" top="0.75" bottom="0.75" header="0.3" footer="0.3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Investment</vt:lpstr>
      <vt:lpstr>Profits &amp; returns</vt:lpstr>
      <vt:lpstr>Depreciation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Elodie CHENEY</dc:creator>
  <cp:lastModifiedBy>Elodie CHENEY</cp:lastModifiedBy>
  <cp:lastPrinted>2017-07-28T11:44:30Z</cp:lastPrinted>
  <dcterms:created xsi:type="dcterms:W3CDTF">2017-07-20T13:01:45Z</dcterms:created>
  <dcterms:modified xsi:type="dcterms:W3CDTF">2018-01-24T10:01:54Z</dcterms:modified>
</cp:coreProperties>
</file>